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Cuentas por pagar\"/>
    </mc:Choice>
  </mc:AlternateContent>
  <bookViews>
    <workbookView xWindow="120" yWindow="45" windowWidth="18915" windowHeight="11835" tabRatio="729" firstSheet="2" activeTab="2"/>
  </bookViews>
  <sheets>
    <sheet name="ACTUAL" sheetId="1" r:id="rId1"/>
    <sheet name="ORIGINAL" sheetId="2" r:id="rId2"/>
    <sheet name="CXP ACTUAL 28-02-2017" sheetId="4" r:id="rId3"/>
  </sheets>
  <definedNames>
    <definedName name="_xlnm._FilterDatabase" localSheetId="0" hidden="1">ACTUAL!$A$6:$P$6</definedName>
    <definedName name="_xlnm._FilterDatabase" localSheetId="2" hidden="1">'CXP ACTUAL 28-02-2017'!$A$1:$D$1189</definedName>
  </definedNames>
  <calcPr calcId="162913"/>
</workbook>
</file>

<file path=xl/calcChain.xml><?xml version="1.0" encoding="utf-8"?>
<calcChain xmlns="http://schemas.openxmlformats.org/spreadsheetml/2006/main">
  <c r="B277" i="4" l="1"/>
  <c r="B1053" i="4" l="1"/>
  <c r="B1022" i="4"/>
  <c r="B1008" i="4"/>
  <c r="B915" i="4"/>
  <c r="B913" i="4"/>
  <c r="B907" i="4"/>
  <c r="B903" i="4"/>
  <c r="B889" i="4"/>
  <c r="B780" i="4"/>
  <c r="B695" i="4"/>
  <c r="B499" i="4"/>
  <c r="B448" i="4"/>
  <c r="B408" i="4"/>
  <c r="B404" i="4"/>
  <c r="B387" i="4"/>
  <c r="B293" i="4"/>
  <c r="B252" i="4"/>
  <c r="B165" i="4"/>
  <c r="B1188" i="4" l="1"/>
  <c r="B1185" i="4"/>
  <c r="B1040" i="4"/>
  <c r="B1033" i="4"/>
  <c r="B107" i="4" l="1"/>
  <c r="B46" i="4"/>
  <c r="B23" i="4"/>
  <c r="B13" i="4"/>
  <c r="B837" i="4"/>
  <c r="B833" i="4"/>
  <c r="B831" i="4"/>
  <c r="B827" i="4"/>
  <c r="B825" i="4"/>
  <c r="B818" i="4"/>
  <c r="B596" i="4"/>
  <c r="B547" i="4"/>
  <c r="B1058" i="4"/>
  <c r="B1048" i="4"/>
  <c r="B1046" i="4"/>
  <c r="B1044" i="4"/>
  <c r="B1038" i="4"/>
  <c r="B1035" i="4"/>
  <c r="B1016" i="4"/>
  <c r="B1013" i="4"/>
  <c r="B997" i="4"/>
  <c r="B996" i="4" s="1"/>
  <c r="B931" i="4"/>
  <c r="B897" i="4"/>
  <c r="B894" i="4" s="1"/>
  <c r="B885" i="4"/>
  <c r="B884" i="4" s="1"/>
  <c r="B857" i="4"/>
  <c r="B855" i="4"/>
  <c r="B846" i="4"/>
  <c r="B823" i="4"/>
  <c r="B813" i="4"/>
  <c r="B808" i="4"/>
  <c r="B801" i="4"/>
  <c r="B798" i="4"/>
  <c r="B775" i="4"/>
  <c r="B767" i="4"/>
  <c r="B764" i="4"/>
  <c r="B754" i="4"/>
  <c r="B746" i="4"/>
  <c r="B744" i="4" s="1"/>
  <c r="B740" i="4"/>
  <c r="B718" i="4"/>
  <c r="B712" i="4"/>
  <c r="B627" i="4"/>
  <c r="B623" i="4"/>
  <c r="B622" i="4"/>
  <c r="B621" i="4"/>
  <c r="B620" i="4"/>
  <c r="B616" i="4"/>
  <c r="B614" i="4"/>
  <c r="B613" i="4"/>
  <c r="B612" i="4"/>
  <c r="B606" i="4"/>
  <c r="B604" i="4"/>
  <c r="B600" i="4"/>
  <c r="B402" i="4"/>
  <c r="B383" i="4"/>
  <c r="B379" i="4"/>
  <c r="B336" i="4"/>
  <c r="B333" i="4"/>
  <c r="B332" i="4"/>
  <c r="B331" i="4"/>
  <c r="B330" i="4"/>
  <c r="B327" i="4"/>
  <c r="B326" i="4"/>
  <c r="B324" i="4"/>
  <c r="B323" i="4"/>
  <c r="B318" i="4"/>
  <c r="B317" i="4"/>
  <c r="B315" i="4"/>
  <c r="B281" i="4"/>
  <c r="B272" i="4"/>
  <c r="B271" i="4"/>
  <c r="B266" i="4"/>
  <c r="B257" i="4"/>
  <c r="B254" i="4"/>
  <c r="B7" i="4"/>
  <c r="B1019" i="4" l="1"/>
  <c r="B777" i="4"/>
  <c r="B1050" i="4" l="1"/>
  <c r="B1042" i="4" l="1"/>
  <c r="B952" i="4"/>
  <c r="B920" i="4" s="1"/>
  <c r="B738" i="4"/>
  <c r="B715" i="4"/>
  <c r="B568" i="4"/>
  <c r="B558" i="4" s="1"/>
  <c r="B400" i="4"/>
  <c r="B377" i="4"/>
  <c r="B556" i="4"/>
  <c r="B3" i="4"/>
  <c r="I45" i="1"/>
  <c r="B875" i="4" l="1"/>
  <c r="I1014" i="2"/>
  <c r="I1009" i="2"/>
  <c r="B291" i="4"/>
  <c r="B289" i="4"/>
  <c r="B822" i="4"/>
  <c r="B821" i="4" s="1"/>
  <c r="B817" i="4"/>
  <c r="B816" i="4" s="1"/>
  <c r="B714" i="4"/>
  <c r="B711" i="4" s="1"/>
  <c r="B882" i="4" l="1"/>
  <c r="B844" i="4" s="1"/>
  <c r="B727" i="4"/>
  <c r="B717" i="4" s="1"/>
  <c r="B812" i="4"/>
  <c r="B810" i="4"/>
  <c r="B800" i="4"/>
  <c r="B797" i="4" s="1"/>
  <c r="B763" i="4"/>
  <c r="B751" i="4" s="1"/>
  <c r="B736" i="4"/>
  <c r="B728" i="4" s="1"/>
  <c r="B689" i="4"/>
  <c r="B683" i="4"/>
  <c r="B682" i="4"/>
  <c r="B681" i="4"/>
  <c r="B680" i="4"/>
  <c r="B677" i="4"/>
  <c r="B668" i="4"/>
  <c r="B667" i="4"/>
  <c r="B666" i="4"/>
  <c r="B664" i="4"/>
  <c r="B662" i="4"/>
  <c r="B656" i="4"/>
  <c r="B654" i="4"/>
  <c r="B375" i="4"/>
  <c r="B370" i="4"/>
  <c r="B369" i="4"/>
  <c r="B368" i="4"/>
  <c r="B367" i="4"/>
  <c r="B364" i="4"/>
  <c r="B363" i="4"/>
  <c r="B357" i="4"/>
  <c r="B356" i="4"/>
  <c r="B355" i="4"/>
  <c r="B354" i="4"/>
  <c r="B352" i="4"/>
  <c r="B348" i="4"/>
  <c r="B287" i="4"/>
  <c r="B286" i="4"/>
  <c r="B283" i="4"/>
  <c r="B262" i="4"/>
  <c r="B256" i="4" s="1"/>
  <c r="B251" i="4"/>
  <c r="B248" i="4"/>
  <c r="I224" i="1"/>
  <c r="J225" i="1" s="1"/>
  <c r="B264" i="4" l="1"/>
  <c r="B599" i="4"/>
  <c r="B230" i="4"/>
  <c r="B314" i="4"/>
  <c r="B805" i="4"/>
  <c r="I910" i="2"/>
  <c r="I746" i="2"/>
  <c r="I715" i="2"/>
  <c r="I383" i="2"/>
  <c r="I34" i="2"/>
  <c r="I1036" i="2"/>
  <c r="I1130" i="2" s="1"/>
  <c r="I1032" i="2"/>
  <c r="I1030" i="2"/>
  <c r="I1028" i="2"/>
  <c r="I1025" i="2"/>
  <c r="I1023" i="2"/>
  <c r="I1021" i="2"/>
  <c r="I1020" i="2"/>
  <c r="I1017" i="2"/>
  <c r="I998" i="2"/>
  <c r="I995" i="2"/>
  <c r="I992" i="2"/>
  <c r="I989" i="2"/>
  <c r="I985" i="2"/>
  <c r="I978" i="2"/>
  <c r="I977" i="2" s="1"/>
  <c r="I954" i="2"/>
  <c r="I923" i="2"/>
  <c r="I921" i="2"/>
  <c r="I914" i="2"/>
  <c r="I912" i="2"/>
  <c r="I907" i="2"/>
  <c r="I905" i="2" s="1"/>
  <c r="I902" i="2"/>
  <c r="I901" i="2"/>
  <c r="I892" i="2"/>
  <c r="I888" i="2"/>
  <c r="I887" i="2" s="1"/>
  <c r="I873" i="2"/>
  <c r="I871" i="2"/>
  <c r="I868" i="2"/>
  <c r="I857" i="2"/>
  <c r="I854" i="2"/>
  <c r="I851" i="2"/>
  <c r="I850" i="2"/>
  <c r="I842" i="2"/>
  <c r="I839" i="2"/>
  <c r="I837" i="2"/>
  <c r="I831" i="2"/>
  <c r="I826" i="2"/>
  <c r="I824" i="2"/>
  <c r="I822" i="2"/>
  <c r="I820" i="2"/>
  <c r="I817" i="2"/>
  <c r="I814" i="2"/>
  <c r="I816" i="2"/>
  <c r="I809" i="2"/>
  <c r="I807" i="2"/>
  <c r="I806" i="2"/>
  <c r="I797" i="2"/>
  <c r="I789" i="2" s="1"/>
  <c r="I787" i="2"/>
  <c r="I785" i="2"/>
  <c r="I777" i="2"/>
  <c r="I775" i="2"/>
  <c r="I772" i="2"/>
  <c r="I766" i="2"/>
  <c r="I756" i="2"/>
  <c r="I751" i="2" s="1"/>
  <c r="I748" i="2"/>
  <c r="I731" i="2"/>
  <c r="I729" i="2" s="1"/>
  <c r="I720" i="2"/>
  <c r="I717" i="2" s="1"/>
  <c r="I714" i="2"/>
  <c r="I713" i="2" s="1"/>
  <c r="I699" i="2"/>
  <c r="I592" i="2"/>
  <c r="I675" i="2"/>
  <c r="I673" i="2"/>
  <c r="I671" i="2"/>
  <c r="I664" i="2"/>
  <c r="I662" i="2"/>
  <c r="I658" i="2"/>
  <c r="I657" i="2"/>
  <c r="I656" i="2"/>
  <c r="I655" i="2"/>
  <c r="I654" i="2"/>
  <c r="I653" i="2"/>
  <c r="I650" i="2"/>
  <c r="I647" i="2"/>
  <c r="I642" i="2"/>
  <c r="I639" i="2"/>
  <c r="I632" i="2"/>
  <c r="I629" i="2"/>
  <c r="I627" i="2"/>
  <c r="I625" i="2"/>
  <c r="I624" i="2"/>
  <c r="I623" i="2"/>
  <c r="I621" i="2"/>
  <c r="I620" i="2"/>
  <c r="I618" i="2"/>
  <c r="I638" i="2"/>
  <c r="I616" i="2"/>
  <c r="I612" i="2"/>
  <c r="I610" i="2"/>
  <c r="I607" i="2"/>
  <c r="I599" i="2"/>
  <c r="I596" i="2"/>
  <c r="I593" i="2"/>
  <c r="I588" i="2"/>
  <c r="I554" i="2"/>
  <c r="I552" i="2"/>
  <c r="I535" i="2"/>
  <c r="I499" i="2"/>
  <c r="I437" i="2"/>
  <c r="I411" i="2"/>
  <c r="I407" i="2"/>
  <c r="I405" i="2"/>
  <c r="I403" i="2"/>
  <c r="I401" i="2"/>
  <c r="I389" i="2"/>
  <c r="I387" i="2"/>
  <c r="I385" i="2"/>
  <c r="I382" i="2"/>
  <c r="I377" i="2"/>
  <c r="I374" i="2"/>
  <c r="I368" i="2"/>
  <c r="I366" i="2"/>
  <c r="I363" i="2"/>
  <c r="I362" i="2"/>
  <c r="I361" i="2"/>
  <c r="I360" i="2"/>
  <c r="I359" i="2"/>
  <c r="I358" i="2"/>
  <c r="I356" i="2"/>
  <c r="I353" i="2"/>
  <c r="I352" i="2"/>
  <c r="I350" i="2"/>
  <c r="I348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8" i="2"/>
  <c r="I321" i="2"/>
  <c r="I320" i="2"/>
  <c r="I318" i="2"/>
  <c r="I317" i="2"/>
  <c r="I313" i="2"/>
  <c r="I307" i="2"/>
  <c r="I289" i="2"/>
  <c r="I287" i="2"/>
  <c r="I284" i="2"/>
  <c r="I283" i="2"/>
  <c r="I279" i="2"/>
  <c r="I276" i="2"/>
  <c r="I274" i="2"/>
  <c r="I270" i="2"/>
  <c r="I269" i="2"/>
  <c r="I268" i="2"/>
  <c r="I266" i="2"/>
  <c r="I261" i="2"/>
  <c r="I259" i="2"/>
  <c r="I257" i="2"/>
  <c r="I251" i="2"/>
  <c r="I250" i="2"/>
  <c r="I248" i="2"/>
  <c r="I245" i="2"/>
  <c r="I243" i="2"/>
  <c r="I235" i="2"/>
  <c r="I225" i="2"/>
  <c r="I176" i="2"/>
  <c r="I116" i="2"/>
  <c r="I56" i="2"/>
  <c r="I23" i="2"/>
  <c r="I12" i="2"/>
  <c r="I10" i="2"/>
  <c r="I8" i="2"/>
  <c r="I1124" i="2" s="1"/>
  <c r="I176" i="1"/>
  <c r="I174" i="1"/>
  <c r="I172" i="1"/>
  <c r="I170" i="1"/>
  <c r="I167" i="1"/>
  <c r="I137" i="1"/>
  <c r="I132" i="1"/>
  <c r="I130" i="1"/>
  <c r="I128" i="1"/>
  <c r="I126" i="1"/>
  <c r="I124" i="1"/>
  <c r="I122" i="1"/>
  <c r="I118" i="1"/>
  <c r="I116" i="1"/>
  <c r="I114" i="1"/>
  <c r="I112" i="1"/>
  <c r="I109" i="1"/>
  <c r="I107" i="1"/>
  <c r="I104" i="1"/>
  <c r="I102" i="1"/>
  <c r="I100" i="1"/>
  <c r="I88" i="1"/>
  <c r="I78" i="1"/>
  <c r="I70" i="1"/>
  <c r="I68" i="1"/>
  <c r="I49" i="1"/>
  <c r="I47" i="1"/>
  <c r="I811" i="2" l="1"/>
  <c r="I847" i="2"/>
  <c r="I222" i="2"/>
  <c r="I255" i="2"/>
  <c r="I306" i="2"/>
  <c r="I247" i="2"/>
  <c r="I805" i="2"/>
  <c r="I897" i="2"/>
  <c r="I591" i="2"/>
  <c r="I1134" i="2" s="1"/>
  <c r="I758" i="2"/>
  <c r="I1128" i="2"/>
  <c r="I926" i="2"/>
  <c r="I1126" i="2" l="1"/>
  <c r="I1129" i="2"/>
  <c r="I7" i="2"/>
  <c r="I1127" i="2"/>
  <c r="I1131" i="2" l="1"/>
  <c r="J1131" i="2" s="1"/>
  <c r="I1135" i="2"/>
  <c r="I42" i="1" l="1"/>
  <c r="I39" i="1"/>
  <c r="I37" i="1"/>
  <c r="I34" i="1"/>
  <c r="I32" i="1"/>
  <c r="I30" i="1"/>
  <c r="I27" i="1"/>
  <c r="I10" i="1"/>
  <c r="I230" i="1"/>
  <c r="I229" i="1"/>
  <c r="I143" i="1"/>
  <c r="I139" i="1" s="1"/>
  <c r="I82" i="1"/>
  <c r="I81" i="1" s="1"/>
  <c r="I8" i="1"/>
  <c r="I225" i="1" l="1"/>
  <c r="I217" i="1"/>
  <c r="I218" i="1" s="1"/>
  <c r="I228" i="1"/>
  <c r="I227" i="1"/>
  <c r="I235" i="1" l="1"/>
  <c r="I232" i="1" l="1"/>
  <c r="I231" i="1"/>
  <c r="I7" i="1"/>
  <c r="I219" i="1" s="1"/>
  <c r="J232" i="1" l="1"/>
  <c r="I236" i="1"/>
</calcChain>
</file>

<file path=xl/sharedStrings.xml><?xml version="1.0" encoding="utf-8"?>
<sst xmlns="http://schemas.openxmlformats.org/spreadsheetml/2006/main" count="19355" uniqueCount="3164">
  <si>
    <t>MINISTERIO DE EDUCACION</t>
  </si>
  <si>
    <t>DOCUMENTO POR PAGAR POR LIBRAMIENTO</t>
  </si>
  <si>
    <t>4rdc</t>
  </si>
  <si>
    <t>T</t>
  </si>
  <si>
    <t>O</t>
  </si>
  <si>
    <t>C</t>
  </si>
  <si>
    <t>S</t>
  </si>
  <si>
    <t>A</t>
  </si>
  <si>
    <t>CEDULA / RNC:</t>
  </si>
  <si>
    <t>SUPLIDOR:</t>
  </si>
  <si>
    <t>MONTO:</t>
  </si>
  <si>
    <t>DETALLE:</t>
  </si>
  <si>
    <t>FECHA FACTURA:</t>
  </si>
  <si>
    <t>CODIGO</t>
  </si>
  <si>
    <t>NO. OFICIO</t>
  </si>
  <si>
    <t>FECHA DE ENTRADA CONTABILIDAD</t>
  </si>
  <si>
    <t>ORDEN DE PAGO</t>
  </si>
  <si>
    <t>FECHA DE ORDEN</t>
  </si>
  <si>
    <t>SEPTIEMBRE</t>
  </si>
  <si>
    <t>TOTAL</t>
  </si>
  <si>
    <t xml:space="preserve">  C </t>
  </si>
  <si>
    <t>RETENCIONES POR PAGAR</t>
  </si>
  <si>
    <t>OP</t>
  </si>
  <si>
    <t>M</t>
  </si>
  <si>
    <t>1</t>
  </si>
  <si>
    <t>101-59888-3</t>
  </si>
  <si>
    <t>COMPAÑÍA DE LUZ FUERZA DE LAS TERRENAS</t>
  </si>
  <si>
    <t>MES DE SEPTIEMBRE-2016</t>
  </si>
  <si>
    <t>DGA</t>
  </si>
  <si>
    <t>828-2016</t>
  </si>
  <si>
    <t>2</t>
  </si>
  <si>
    <t>131345018</t>
  </si>
  <si>
    <t>GRUPO RIOLIMA, SRL</t>
  </si>
  <si>
    <t>FACT. 0014</t>
  </si>
  <si>
    <t>DCC</t>
  </si>
  <si>
    <t>0181-2017</t>
  </si>
  <si>
    <t>101100508</t>
  </si>
  <si>
    <t>EDITORA EL NUEVO DIARIO</t>
  </si>
  <si>
    <t>FACT.5904</t>
  </si>
  <si>
    <t>0085-2017</t>
  </si>
  <si>
    <t>101011122</t>
  </si>
  <si>
    <t>PUBLICACIONES AHORA</t>
  </si>
  <si>
    <t>FACT.8991</t>
  </si>
  <si>
    <t>DGC</t>
  </si>
  <si>
    <t>296-2016</t>
  </si>
  <si>
    <t>130-65783-1</t>
  </si>
  <si>
    <t>INVERSIONES BONAFER, SRL</t>
  </si>
  <si>
    <t>FACT.0048</t>
  </si>
  <si>
    <t>314-2016</t>
  </si>
  <si>
    <t>130933006</t>
  </si>
  <si>
    <t>SUPLIDORA MJD, SRL</t>
  </si>
  <si>
    <t>FACT. 406 407 408 411</t>
  </si>
  <si>
    <t>DGAC</t>
  </si>
  <si>
    <t>146-2016</t>
  </si>
  <si>
    <t>104016191</t>
  </si>
  <si>
    <t>TELEOPERADORA DEL NORDESTE, SRL</t>
  </si>
  <si>
    <t>FACT.  0483</t>
  </si>
  <si>
    <t>1928-2016</t>
  </si>
  <si>
    <t>130307148</t>
  </si>
  <si>
    <t>UNIRADIO, SRL</t>
  </si>
  <si>
    <t>FACT. 0023</t>
  </si>
  <si>
    <t>1931-2016</t>
  </si>
  <si>
    <t>101629835</t>
  </si>
  <si>
    <t>TELECABLE SAMANA, SRL</t>
  </si>
  <si>
    <t>FACT. 0070</t>
  </si>
  <si>
    <t>1927-2016</t>
  </si>
  <si>
    <t>101098376</t>
  </si>
  <si>
    <t>EDITORA HOY , SA</t>
  </si>
  <si>
    <t>FACT.  014788</t>
  </si>
  <si>
    <t>0004-2017</t>
  </si>
  <si>
    <t>FACT.  0024</t>
  </si>
  <si>
    <t>0012-2017</t>
  </si>
  <si>
    <t>131063373</t>
  </si>
  <si>
    <t>AMECHE COMUNICACIONES, SRL</t>
  </si>
  <si>
    <t>FCT.  0071</t>
  </si>
  <si>
    <t>00010-2017</t>
  </si>
  <si>
    <t>115-02283-6</t>
  </si>
  <si>
    <t>COMUNICACIONES SOCIALES Y ASESORIA</t>
  </si>
  <si>
    <t>FACT.6368-6369</t>
  </si>
  <si>
    <t>397-2016</t>
  </si>
  <si>
    <t>101717696</t>
  </si>
  <si>
    <t>TELERADIO AMERICA</t>
  </si>
  <si>
    <t>FACT.  1154</t>
  </si>
  <si>
    <t>0011-2017</t>
  </si>
  <si>
    <t>FACT. 0487</t>
  </si>
  <si>
    <t>0008-2017</t>
  </si>
  <si>
    <t>131088602</t>
  </si>
  <si>
    <t>INVERSIONES BENAVENTE, SRL</t>
  </si>
  <si>
    <t>FACT. 0080</t>
  </si>
  <si>
    <t>0005-2017</t>
  </si>
  <si>
    <t>101-53093-6</t>
  </si>
  <si>
    <t>EDITORA CENTENARIO</t>
  </si>
  <si>
    <t>FACT.  0401</t>
  </si>
  <si>
    <t>1813-2016</t>
  </si>
  <si>
    <t>401007339</t>
  </si>
  <si>
    <t>OFICIO.PJEE (MONTO TOTAL OP 326,850)</t>
  </si>
  <si>
    <t>PJEE</t>
  </si>
  <si>
    <t>276-2016</t>
  </si>
  <si>
    <t>124-00710-2</t>
  </si>
  <si>
    <t>EXPRESS TRAILER SERVICE</t>
  </si>
  <si>
    <t>FACT. 00552</t>
  </si>
  <si>
    <t>1665-2016</t>
  </si>
  <si>
    <t>130345988</t>
  </si>
  <si>
    <t>RR SUPERCOPY</t>
  </si>
  <si>
    <t>FACT.  0402</t>
  </si>
  <si>
    <t>1994-2016</t>
  </si>
  <si>
    <t>131112341</t>
  </si>
  <si>
    <t>CUCINA DI YARI, SRL.</t>
  </si>
  <si>
    <t>FACT. 0143</t>
  </si>
  <si>
    <t>2052-2016</t>
  </si>
  <si>
    <t>101-87450-3</t>
  </si>
  <si>
    <t>SEGUROS BANRESERVAS</t>
  </si>
  <si>
    <t>FACT.  1020</t>
  </si>
  <si>
    <t>VA</t>
  </si>
  <si>
    <t>101-87450-4</t>
  </si>
  <si>
    <t>FACT. 0027</t>
  </si>
  <si>
    <t>955-2016</t>
  </si>
  <si>
    <t>FACT.  0026</t>
  </si>
  <si>
    <t>954-2016</t>
  </si>
  <si>
    <t>0970014677-3</t>
  </si>
  <si>
    <t>DINANYELI MELENDEZ BONILLA</t>
  </si>
  <si>
    <t>CUB.03</t>
  </si>
  <si>
    <t>DGMIE</t>
  </si>
  <si>
    <t>929-2016</t>
  </si>
  <si>
    <t>7</t>
  </si>
  <si>
    <t>130226881</t>
  </si>
  <si>
    <t>K SUPPLIES, SRL</t>
  </si>
  <si>
    <t>FC 146</t>
  </si>
  <si>
    <t>0061-2017</t>
  </si>
  <si>
    <t>221972</t>
  </si>
  <si>
    <t>130097372</t>
  </si>
  <si>
    <t>DUCTO LIMPIO</t>
  </si>
  <si>
    <t>FACT. 1850</t>
  </si>
  <si>
    <t>2056-2017</t>
  </si>
  <si>
    <t>223279</t>
  </si>
  <si>
    <t>0010315556-0</t>
  </si>
  <si>
    <t>EMILIO MARTINEZ ROSARIO</t>
  </si>
  <si>
    <t>CUB. 01</t>
  </si>
  <si>
    <t>986-2016</t>
  </si>
  <si>
    <t>131265766</t>
  </si>
  <si>
    <t>CENTRO DE SERVICIO P &amp; M, SRL</t>
  </si>
  <si>
    <t>FACT.060-061-062</t>
  </si>
  <si>
    <t>1999-2016</t>
  </si>
  <si>
    <t>131-41466-4</t>
  </si>
  <si>
    <t>TALLERES MAÑECO MINAYA, SRL</t>
  </si>
  <si>
    <t>FACT.17,18,19,21,22,23,24,25,26,27,29,30,31,32</t>
  </si>
  <si>
    <t>1878-2016</t>
  </si>
  <si>
    <t>FACT.S</t>
  </si>
  <si>
    <t>1565-2016</t>
  </si>
  <si>
    <t>101-86975-5</t>
  </si>
  <si>
    <t>SERVICIO SISTEMA MOTRIZ AMG. SRL</t>
  </si>
  <si>
    <t>FACT. 30-31-32-33-34-35-36-37-38</t>
  </si>
  <si>
    <t>1910-2016</t>
  </si>
  <si>
    <t>130812391</t>
  </si>
  <si>
    <t>D &amp;H SERVICIOS DE MERCANCIA RN GENERAL</t>
  </si>
  <si>
    <t>FACT. 0408</t>
  </si>
  <si>
    <t>1564-2016</t>
  </si>
  <si>
    <t>218832</t>
  </si>
  <si>
    <t>131414664</t>
  </si>
  <si>
    <t>FACT. 33 34 3536</t>
  </si>
  <si>
    <t>1880-2016</t>
  </si>
  <si>
    <t>130792305</t>
  </si>
  <si>
    <t>CENTRO AUTOMOTRIZ HNOS BONILLA</t>
  </si>
  <si>
    <t>FACT. 0941</t>
  </si>
  <si>
    <t>1891-2016</t>
  </si>
  <si>
    <t>130209952</t>
  </si>
  <si>
    <t>PAY IMPORT, SRL</t>
  </si>
  <si>
    <t>FACT. 0230</t>
  </si>
  <si>
    <t>1820-2016</t>
  </si>
  <si>
    <t>FAC.T  409</t>
  </si>
  <si>
    <t>1816-2016</t>
  </si>
  <si>
    <t>219683</t>
  </si>
  <si>
    <t>FACT. 0231</t>
  </si>
  <si>
    <t>1968-2016</t>
  </si>
  <si>
    <t>220140</t>
  </si>
  <si>
    <t>10186755</t>
  </si>
  <si>
    <t>FACT. 172 73 74 75 76 77 78 79 80</t>
  </si>
  <si>
    <t>2001-2016</t>
  </si>
  <si>
    <t>220300</t>
  </si>
  <si>
    <t xml:space="preserve">FACT. 111 12 13 14 1516 </t>
  </si>
  <si>
    <t>1856-2016</t>
  </si>
  <si>
    <t>220381</t>
  </si>
  <si>
    <t>FACT. 57 58 59 60 61</t>
  </si>
  <si>
    <t>1876-2016</t>
  </si>
  <si>
    <t>220312</t>
  </si>
  <si>
    <t>FACT.  9183 84 85 86 87</t>
  </si>
  <si>
    <t>2046-2016</t>
  </si>
  <si>
    <t>220438</t>
  </si>
  <si>
    <t>130235384</t>
  </si>
  <si>
    <t>CHICO AUTO PAINT</t>
  </si>
  <si>
    <t>FACT.03833</t>
  </si>
  <si>
    <t>0053-2017</t>
  </si>
  <si>
    <t>223179</t>
  </si>
  <si>
    <t>FACT.  0411</t>
  </si>
  <si>
    <t>2054-2016</t>
  </si>
  <si>
    <t>220620</t>
  </si>
  <si>
    <t>CENTRO AUTOMOTRIZ HNOS. BONILLA</t>
  </si>
  <si>
    <t>FACT.  0967</t>
  </si>
  <si>
    <t>2053-2016</t>
  </si>
  <si>
    <t>220557</t>
  </si>
  <si>
    <t>FACT. 0970</t>
  </si>
  <si>
    <t>0054-2017</t>
  </si>
  <si>
    <t>223722</t>
  </si>
  <si>
    <t>130823294</t>
  </si>
  <si>
    <t>DIAZ EVENTOS SOCIALES Y SERVICIOS</t>
  </si>
  <si>
    <t>FACT. 0120</t>
  </si>
  <si>
    <t>1794-2016</t>
  </si>
  <si>
    <t>130771995</t>
  </si>
  <si>
    <t>CASTING SCORPION, SRL</t>
  </si>
  <si>
    <t>FACT. 0479</t>
  </si>
  <si>
    <t>17499-2016</t>
  </si>
  <si>
    <t>00100616606</t>
  </si>
  <si>
    <t>CRISTINA RAFAELA ROSARIO ROSARIO</t>
  </si>
  <si>
    <t>FACT. 0550</t>
  </si>
  <si>
    <t>CJ</t>
  </si>
  <si>
    <t>35551-2016</t>
  </si>
  <si>
    <t>001-0246156-3</t>
  </si>
  <si>
    <t>MARIA ALTAGRACIA TURBI EVANGELISTA</t>
  </si>
  <si>
    <t>FACT. 0048</t>
  </si>
  <si>
    <t>3383-2016</t>
  </si>
  <si>
    <t>FACT. 0049</t>
  </si>
  <si>
    <t>3384-2016</t>
  </si>
  <si>
    <t>00102461568</t>
  </si>
  <si>
    <t>FACT.047</t>
  </si>
  <si>
    <t>03382-2016</t>
  </si>
  <si>
    <t>00106182009</t>
  </si>
  <si>
    <t xml:space="preserve">ROSELIN GONZALEZ NOLASCO </t>
  </si>
  <si>
    <t>FACT.0001</t>
  </si>
  <si>
    <t>03617-2016</t>
  </si>
  <si>
    <t>8</t>
  </si>
  <si>
    <t>00101287118</t>
  </si>
  <si>
    <t>ARCADIA MARITZA RODRIGUEZ</t>
  </si>
  <si>
    <t>FACT.0402</t>
  </si>
  <si>
    <t>03525-2016</t>
  </si>
  <si>
    <t>FACT.0403</t>
  </si>
  <si>
    <t>3586-2016</t>
  </si>
  <si>
    <t>FUNDACION NUESTRA SEÑORA DEL LOURDES</t>
  </si>
  <si>
    <t>FACT.0019</t>
  </si>
  <si>
    <t>DRH</t>
  </si>
  <si>
    <t>72-2016</t>
  </si>
  <si>
    <t>FACT.0020</t>
  </si>
  <si>
    <t>71-2016</t>
  </si>
  <si>
    <t>131165265</t>
  </si>
  <si>
    <t>TCO NETWORKING</t>
  </si>
  <si>
    <t>FACT. 044 (MONTO TOTAL OP 2,950,993.75</t>
  </si>
  <si>
    <t>0075-2017</t>
  </si>
  <si>
    <t>KOMO2, SRL</t>
  </si>
  <si>
    <t>FACT. 003 (TOTAL ORDEN DE PAGO $659,035.03)</t>
  </si>
  <si>
    <t>1512-2016</t>
  </si>
  <si>
    <t>00101523611</t>
  </si>
  <si>
    <t>MARGARITA DE LA NIEVE GERDO CEBALLOS</t>
  </si>
  <si>
    <t>FACT.0002</t>
  </si>
  <si>
    <t>DEE</t>
  </si>
  <si>
    <t>41-2017</t>
  </si>
  <si>
    <t>CENTRO DE INVESTIGACION PARA LA ACCION FEMENINA</t>
  </si>
  <si>
    <t>FACT.0146-148</t>
  </si>
  <si>
    <t>04-2017</t>
  </si>
  <si>
    <t>OFICINA DE PRODUCCION CREATIVA OPC</t>
  </si>
  <si>
    <t>FACT. 278</t>
  </si>
  <si>
    <t>1657-2016</t>
  </si>
  <si>
    <t>PONTIFICA UNIVERSIDAD CATOLICA MADRE Y MAESTRA</t>
  </si>
  <si>
    <t>FACT. 1217</t>
  </si>
  <si>
    <t>1840-2016</t>
  </si>
  <si>
    <t xml:space="preserve">MINISTERIO DE EDUCACION </t>
  </si>
  <si>
    <t>FACT. 0126</t>
  </si>
  <si>
    <t>1970-2016</t>
  </si>
  <si>
    <t>10137849</t>
  </si>
  <si>
    <t>HOTELES NACIONALES, SRL</t>
  </si>
  <si>
    <t>FACT. 1787</t>
  </si>
  <si>
    <t>1984-2016</t>
  </si>
  <si>
    <t>1311112341</t>
  </si>
  <si>
    <t>FACDT. 121</t>
  </si>
  <si>
    <t>1969-2016</t>
  </si>
  <si>
    <t>130747199</t>
  </si>
  <si>
    <t>ODS SERVICIOS CORPORATIVOS, SRL</t>
  </si>
  <si>
    <t>FACT.  096</t>
  </si>
  <si>
    <t>2041-2016</t>
  </si>
  <si>
    <t>131317172</t>
  </si>
  <si>
    <t>STOVE &amp; CO. SRL</t>
  </si>
  <si>
    <t>FACT. 0105</t>
  </si>
  <si>
    <t>2039-2016</t>
  </si>
  <si>
    <t>001-3115949-4</t>
  </si>
  <si>
    <t>XIOMARI VELOZ D´LUJO FIESTA</t>
  </si>
  <si>
    <t>FCT. 01759</t>
  </si>
  <si>
    <t>0022-2017</t>
  </si>
  <si>
    <t>FCT. 01758</t>
  </si>
  <si>
    <t>0023-2017</t>
  </si>
  <si>
    <t>101684275</t>
  </si>
  <si>
    <t>FACT.0125 (TOTAL OP 299,602.00)</t>
  </si>
  <si>
    <t>110-2017</t>
  </si>
  <si>
    <t>101684276</t>
  </si>
  <si>
    <t>FACT. 122</t>
  </si>
  <si>
    <t>0062-2017</t>
  </si>
  <si>
    <t>13111234</t>
  </si>
  <si>
    <t>FACT. 18, 166, 168, 169, 171, 172 Y 173</t>
  </si>
  <si>
    <t>1991-2016</t>
  </si>
  <si>
    <t>101129085</t>
  </si>
  <si>
    <t>FLORISTERIA ROCEMA, SRL</t>
  </si>
  <si>
    <t>FACT.1185</t>
  </si>
  <si>
    <t>1956-2016</t>
  </si>
  <si>
    <t>3</t>
  </si>
  <si>
    <t>1300297118</t>
  </si>
  <si>
    <t>GT INDUSTRIAL, SRL</t>
  </si>
  <si>
    <t>FACT.1754 (MONTO TOTAL OP 525,691.18)</t>
  </si>
  <si>
    <t>88-2017</t>
  </si>
  <si>
    <t>224398</t>
  </si>
  <si>
    <t>130-15056-7</t>
  </si>
  <si>
    <t>INVERSIONES DEL SUR DE LEON GALVAN</t>
  </si>
  <si>
    <t>FACT.4339</t>
  </si>
  <si>
    <t>121-2017</t>
  </si>
  <si>
    <t>131451608</t>
  </si>
  <si>
    <t>BUSSINES SUPPLIER D3, SRL</t>
  </si>
  <si>
    <t>FACT.07 (MONTO TOTAL OP 552,202.25)</t>
  </si>
  <si>
    <t>130-2017</t>
  </si>
  <si>
    <t>130401632</t>
  </si>
  <si>
    <t>COMERCIAL REGO, SRL</t>
  </si>
  <si>
    <t>FACT. 0363</t>
  </si>
  <si>
    <t>1973-2016</t>
  </si>
  <si>
    <t>4</t>
  </si>
  <si>
    <t>00401007339</t>
  </si>
  <si>
    <t>CELERITAS GROUP, SRL</t>
  </si>
  <si>
    <t>FACT.0197</t>
  </si>
  <si>
    <t>0114-2017</t>
  </si>
  <si>
    <t>130560552</t>
  </si>
  <si>
    <t>SUPLIGENSA, SRL</t>
  </si>
  <si>
    <t>FACT.  0453</t>
  </si>
  <si>
    <t>1998-2016</t>
  </si>
  <si>
    <t>101014334</t>
  </si>
  <si>
    <t>EDITORA LISTIN DIARIO</t>
  </si>
  <si>
    <t>FACT.7244</t>
  </si>
  <si>
    <t>395-2016</t>
  </si>
  <si>
    <t>5</t>
  </si>
  <si>
    <t>101601981</t>
  </si>
  <si>
    <t>IMPRESOS TURISTICOS A&amp; T</t>
  </si>
  <si>
    <t>FACT. 0141</t>
  </si>
  <si>
    <t>0097-2017</t>
  </si>
  <si>
    <t>130195455</t>
  </si>
  <si>
    <t>C &amp; C TECHNOLOGY SUPPLY, SRL</t>
  </si>
  <si>
    <t>FACT. 0951</t>
  </si>
  <si>
    <t>1883-+2016</t>
  </si>
  <si>
    <t>220635</t>
  </si>
  <si>
    <t>6</t>
  </si>
  <si>
    <t>130171238</t>
  </si>
  <si>
    <t>NAS EIRL</t>
  </si>
  <si>
    <t>FACT.33012</t>
  </si>
  <si>
    <t>1541-2016</t>
  </si>
  <si>
    <t>FACT. 3010 3011</t>
  </si>
  <si>
    <t>1540-2016</t>
  </si>
  <si>
    <t>130297118</t>
  </si>
  <si>
    <t>0088-2017</t>
  </si>
  <si>
    <t>130919429</t>
  </si>
  <si>
    <t>LETREROS DEL CIBAO, SRL</t>
  </si>
  <si>
    <t>FACT.0553</t>
  </si>
  <si>
    <t>0065-2017</t>
  </si>
  <si>
    <t>223677</t>
  </si>
  <si>
    <t>130413772</t>
  </si>
  <si>
    <t>TONER DEPOT INTERNACIONAL, SRL</t>
  </si>
  <si>
    <t>FACT. 03293</t>
  </si>
  <si>
    <t>2020-2017</t>
  </si>
  <si>
    <t>130043061</t>
  </si>
  <si>
    <t>THE OFFICE WAREHOUSE DOMINICA,S.A</t>
  </si>
  <si>
    <t>FACT. 1730</t>
  </si>
  <si>
    <t>1733-2016</t>
  </si>
  <si>
    <t>131075691</t>
  </si>
  <si>
    <t>FRISOS PRINT, SRL</t>
  </si>
  <si>
    <t>FACT. 0041</t>
  </si>
  <si>
    <t>1800-2016</t>
  </si>
  <si>
    <t>130-79385-9</t>
  </si>
  <si>
    <t>EVEL SUPLIDORES</t>
  </si>
  <si>
    <t>FACT. 013</t>
  </si>
  <si>
    <t>1511-2016</t>
  </si>
  <si>
    <t>131-14780-1</t>
  </si>
  <si>
    <t>130-59583-6</t>
  </si>
  <si>
    <t>SDM GROUP,SRL</t>
  </si>
  <si>
    <t>FACT. 0248</t>
  </si>
  <si>
    <t>1601-2016</t>
  </si>
  <si>
    <t>131134319</t>
  </si>
  <si>
    <t>SIMENI PARTNER, SRL</t>
  </si>
  <si>
    <t>FACT. 001</t>
  </si>
  <si>
    <t>1756-2016</t>
  </si>
  <si>
    <t>056-0124189-5</t>
  </si>
  <si>
    <t>RODOLFO DE JESUS JAQUEZ GARCIA / MUFFLER PAPO</t>
  </si>
  <si>
    <t>FACT. 0045</t>
  </si>
  <si>
    <t>1751-2016</t>
  </si>
  <si>
    <t>216892</t>
  </si>
  <si>
    <t>GRUPO FIAMMA</t>
  </si>
  <si>
    <t>FACT. 24</t>
  </si>
  <si>
    <t>1765-2016</t>
  </si>
  <si>
    <t>218080</t>
  </si>
  <si>
    <t>130763496</t>
  </si>
  <si>
    <t>ALUMHOUSE, SRL</t>
  </si>
  <si>
    <t>FACT. 0012</t>
  </si>
  <si>
    <t>1824-2016</t>
  </si>
  <si>
    <t>218003</t>
  </si>
  <si>
    <t>130352143</t>
  </si>
  <si>
    <t>FACT. 006</t>
  </si>
  <si>
    <t>1903-2016</t>
  </si>
  <si>
    <t>219197</t>
  </si>
  <si>
    <t>131208835</t>
  </si>
  <si>
    <t>D´TECNICA DTEC, SRL</t>
  </si>
  <si>
    <t>FACT. 003</t>
  </si>
  <si>
    <t>1906-2016</t>
  </si>
  <si>
    <t>220652</t>
  </si>
  <si>
    <t>FACT. 0021</t>
  </si>
  <si>
    <t>1920-2016</t>
  </si>
  <si>
    <t>219352</t>
  </si>
  <si>
    <t>FACT. 007</t>
  </si>
  <si>
    <t>1902-2016</t>
  </si>
  <si>
    <t>219339</t>
  </si>
  <si>
    <t>FACT. 002</t>
  </si>
  <si>
    <t>1922-2016</t>
  </si>
  <si>
    <t>219741</t>
  </si>
  <si>
    <t>130193568</t>
  </si>
  <si>
    <t>CIVIL GROUP, SRL</t>
  </si>
  <si>
    <t>FACT.  0245</t>
  </si>
  <si>
    <t>1921-2016</t>
  </si>
  <si>
    <t>219719</t>
  </si>
  <si>
    <t>101742119</t>
  </si>
  <si>
    <t>OFICINA UNIVERSAL S.A</t>
  </si>
  <si>
    <t>FACT.  3982</t>
  </si>
  <si>
    <t>1957-2016</t>
  </si>
  <si>
    <t>219937</t>
  </si>
  <si>
    <t>131028835</t>
  </si>
  <si>
    <t>FACT. 004</t>
  </si>
  <si>
    <t>1955-2016</t>
  </si>
  <si>
    <t>219902</t>
  </si>
  <si>
    <t>130371652</t>
  </si>
  <si>
    <t>GILGAMI GROUP, SRL</t>
  </si>
  <si>
    <t>FACT. 0132</t>
  </si>
  <si>
    <t>1843-2016</t>
  </si>
  <si>
    <t>220161</t>
  </si>
  <si>
    <t>131185533</t>
  </si>
  <si>
    <t>GRUPO ABREGO, SRL</t>
  </si>
  <si>
    <t>1967-2016</t>
  </si>
  <si>
    <t>219994</t>
  </si>
  <si>
    <t>FACT.  003</t>
  </si>
  <si>
    <t>2017-2016</t>
  </si>
  <si>
    <t>220377</t>
  </si>
  <si>
    <t>131174592</t>
  </si>
  <si>
    <t>RAMA FABRICANTES Y SUPLIDORES, SRL</t>
  </si>
  <si>
    <t>FCT. 0012</t>
  </si>
  <si>
    <t>0047-2017</t>
  </si>
  <si>
    <t>220670</t>
  </si>
  <si>
    <t>FCT. 004</t>
  </si>
  <si>
    <t>0037-2017</t>
  </si>
  <si>
    <t>218455</t>
  </si>
  <si>
    <t>FACT. 005</t>
  </si>
  <si>
    <t>0045-2017</t>
  </si>
  <si>
    <t>220070</t>
  </si>
  <si>
    <t>FACT.0143</t>
  </si>
  <si>
    <t>0140-2017</t>
  </si>
  <si>
    <t>209363</t>
  </si>
  <si>
    <t>FACT. 0144</t>
  </si>
  <si>
    <t>0043-2017</t>
  </si>
  <si>
    <t>221557</t>
  </si>
  <si>
    <t>101013761</t>
  </si>
  <si>
    <t>DISTRIBUIDORA ESCOLAR, S.A. (DISESA)</t>
  </si>
  <si>
    <t>FACT. 0349</t>
  </si>
  <si>
    <t>0094-2017</t>
  </si>
  <si>
    <t>150390</t>
  </si>
  <si>
    <t>130232008</t>
  </si>
  <si>
    <t>TECNOLOGIA RECONSTRUCCION DE MOTOREZ RUIZ</t>
  </si>
  <si>
    <t>FACT.00032</t>
  </si>
  <si>
    <t>111-2017</t>
  </si>
  <si>
    <t>223012</t>
  </si>
  <si>
    <t>CHRISTOS INVESTMENTS, SRL</t>
  </si>
  <si>
    <t>0049-2017</t>
  </si>
  <si>
    <t>222635</t>
  </si>
  <si>
    <t>130595836</t>
  </si>
  <si>
    <t>FACT. 0260</t>
  </si>
  <si>
    <t>2027-2016</t>
  </si>
  <si>
    <t>220326</t>
  </si>
  <si>
    <t xml:space="preserve"> </t>
  </si>
  <si>
    <t>NOVAVISTA EMPRESARIAL</t>
  </si>
  <si>
    <t>FACT. 012</t>
  </si>
  <si>
    <t>1113-2016</t>
  </si>
  <si>
    <t>213302</t>
  </si>
  <si>
    <t>130360022</t>
  </si>
  <si>
    <t>FAGP COMERCIAL, SRL</t>
  </si>
  <si>
    <t>FACT. 0074</t>
  </si>
  <si>
    <t>1478-2016</t>
  </si>
  <si>
    <t>213982</t>
  </si>
  <si>
    <t>130394059</t>
  </si>
  <si>
    <t>AVG COMERCIAL, SRL</t>
  </si>
  <si>
    <t>FACT.1226</t>
  </si>
  <si>
    <t>0102-2017</t>
  </si>
  <si>
    <t>FACT.0960</t>
  </si>
  <si>
    <t>0020-2017</t>
  </si>
  <si>
    <t>102330573</t>
  </si>
  <si>
    <t>BOSQUESA, SRL</t>
  </si>
  <si>
    <t>FACT.  0697</t>
  </si>
  <si>
    <t>2029-2016</t>
  </si>
  <si>
    <t>01600019747</t>
  </si>
  <si>
    <t>ING.FREDDY FERNELIS OGANDO CAMILO</t>
  </si>
  <si>
    <t>CUB. 1 (CONTR.1040-2015)</t>
  </si>
  <si>
    <t>0151-2017</t>
  </si>
  <si>
    <t>00100565654</t>
  </si>
  <si>
    <t>FRANCIS WILFREDO MORA LUCIANO</t>
  </si>
  <si>
    <t>CUB.7 FINAL (CONT.0587)</t>
  </si>
  <si>
    <t>1575-2016</t>
  </si>
  <si>
    <t>022-0014169-1</t>
  </si>
  <si>
    <t>ING. JAVIER ENRIQUE MENDEZ ROMERO</t>
  </si>
  <si>
    <t>CUB.01</t>
  </si>
  <si>
    <t>0104-17</t>
  </si>
  <si>
    <t>054-0060378-2</t>
  </si>
  <si>
    <t>JOSE ARMANDO SALCEDO PEREZ</t>
  </si>
  <si>
    <t>CBU. 04</t>
  </si>
  <si>
    <t>0291-2016</t>
  </si>
  <si>
    <t>214929</t>
  </si>
  <si>
    <t>EDDY MIGUEL DIAZ JAQUEZ</t>
  </si>
  <si>
    <t>CUB. 03</t>
  </si>
  <si>
    <t>USOE</t>
  </si>
  <si>
    <t>101722118</t>
  </si>
  <si>
    <t>PROYECTOS GENERALES RG, SRL</t>
  </si>
  <si>
    <t>CUB.04</t>
  </si>
  <si>
    <t>977-2016</t>
  </si>
  <si>
    <t>055-0036506-8</t>
  </si>
  <si>
    <t>JOSE RAMON GARCIA BAEZ</t>
  </si>
  <si>
    <t>CUB. 1</t>
  </si>
  <si>
    <t>978-206</t>
  </si>
  <si>
    <t>001-0010789-5</t>
  </si>
  <si>
    <t>ANYELO HERMINIO SOSA FELIZ</t>
  </si>
  <si>
    <t>1115-16</t>
  </si>
  <si>
    <t>130516057</t>
  </si>
  <si>
    <t>COMPAÑÍA SOLUCIONES ELECTROMECANICAS Y OBRAS CIVILES A &amp; R</t>
  </si>
  <si>
    <t>CUB. 2</t>
  </si>
  <si>
    <t>967-16</t>
  </si>
  <si>
    <t>130522669</t>
  </si>
  <si>
    <t>COMPAÑÍA CONSTRUCTORA VIMAENRO</t>
  </si>
  <si>
    <t>CUB. 5</t>
  </si>
  <si>
    <t>920-16</t>
  </si>
  <si>
    <t>041-00103078</t>
  </si>
  <si>
    <t>JOSE ERNESTO PEÑA PERDOMO</t>
  </si>
  <si>
    <t>CUB. 10</t>
  </si>
  <si>
    <t>332-2016</t>
  </si>
  <si>
    <t>054-0035758-7</t>
  </si>
  <si>
    <t>FAUSTINO LEONIDES HENRIQUEZ DE LA CRUZ</t>
  </si>
  <si>
    <t>CUB. 04</t>
  </si>
  <si>
    <t>330-2016</t>
  </si>
  <si>
    <t>001-0899232-2</t>
  </si>
  <si>
    <t>JOSE ANTONIO HERNANDEZ HUNGRIA</t>
  </si>
  <si>
    <t>CYB, 04</t>
  </si>
  <si>
    <t>370-16</t>
  </si>
  <si>
    <t>130717257</t>
  </si>
  <si>
    <t>CONSTRUCTORA MASSIH PEÑA Y ASOSIADOS SRL</t>
  </si>
  <si>
    <t>CUB. 17</t>
  </si>
  <si>
    <t>0372-2016</t>
  </si>
  <si>
    <t>101552727</t>
  </si>
  <si>
    <t>COMPAÑÍA PIMENTEL PIÑA Y ASOCIADOS</t>
  </si>
  <si>
    <t>CUB.08 (CONTR.0091)</t>
  </si>
  <si>
    <t>0063-2017</t>
  </si>
  <si>
    <t>380-2016</t>
  </si>
  <si>
    <t>130715645</t>
  </si>
  <si>
    <t>COMPAÑÍA CAPITAL TERRACELO</t>
  </si>
  <si>
    <t>1046-2016</t>
  </si>
  <si>
    <t>05600091606</t>
  </si>
  <si>
    <t>ERIC OCTAVIO SALAZAR MARIZAN</t>
  </si>
  <si>
    <t>930-16</t>
  </si>
  <si>
    <t>04400160596</t>
  </si>
  <si>
    <t>WILSON RAFAEL FERNANDEZ QUIÑONES</t>
  </si>
  <si>
    <t>931-16</t>
  </si>
  <si>
    <t>1118-2016</t>
  </si>
  <si>
    <t>130775664</t>
  </si>
  <si>
    <t>CONSTRUCTORA AGUILERA QUIJANO, SRL</t>
  </si>
  <si>
    <t>CUB.2</t>
  </si>
  <si>
    <t>1063-2016</t>
  </si>
  <si>
    <t>130013225</t>
  </si>
  <si>
    <t>COMPAÑÍA CONSTRUCTORA YUNES</t>
  </si>
  <si>
    <t>1336-2016</t>
  </si>
  <si>
    <t>130865884</t>
  </si>
  <si>
    <t>COMPAÑÍA CONSTRUCTORA MOYA DURAN</t>
  </si>
  <si>
    <t>CBU. 4</t>
  </si>
  <si>
    <t>1367-2016</t>
  </si>
  <si>
    <t>130671427</t>
  </si>
  <si>
    <t>GRUPO GORIS, SRL</t>
  </si>
  <si>
    <t>1120-2016</t>
  </si>
  <si>
    <t>130831491</t>
  </si>
  <si>
    <t>COMPAÑÍA RESIDENCIAL TOSCANA ORIENTAL, SRL</t>
  </si>
  <si>
    <t>CUB. (PAGO ADENDA)</t>
  </si>
  <si>
    <t>0010134368</t>
  </si>
  <si>
    <t>NELSON OSVALDO HERNANDEZ DIAZ</t>
  </si>
  <si>
    <t>1181-2016</t>
  </si>
  <si>
    <t>001-1414669-9</t>
  </si>
  <si>
    <t>JOHANNA ALTAGRACIA FORTUNA NUÑEZ</t>
  </si>
  <si>
    <t>1240-*2016</t>
  </si>
  <si>
    <t>130673861</t>
  </si>
  <si>
    <t>COMPAÑÍA MARQUEZ SERRAFF CONSTRUCTORA</t>
  </si>
  <si>
    <t>CUB. 3</t>
  </si>
  <si>
    <t>1523-16</t>
  </si>
  <si>
    <t>COMPAÑÍA CONSTRUCTORA TERRERO FRANCO, SRL</t>
  </si>
  <si>
    <t>0845-2016</t>
  </si>
  <si>
    <t>101561582</t>
  </si>
  <si>
    <t>COMPAÑÍA ENERGIA ELECTRICA, S.A.</t>
  </si>
  <si>
    <t>1243-2016</t>
  </si>
  <si>
    <t>001-1472946-0</t>
  </si>
  <si>
    <t>JOSEFINA FLORENTINO JIMENEZ</t>
  </si>
  <si>
    <t>CUB.  03</t>
  </si>
  <si>
    <t>1111-2016</t>
  </si>
  <si>
    <t>22300125683</t>
  </si>
  <si>
    <t>ORQUIDEA ALTAGRACIA MATEO GUZMAN</t>
  </si>
  <si>
    <t>CUB.  4</t>
  </si>
  <si>
    <t>1421-2016</t>
  </si>
  <si>
    <t>018-0034369-9</t>
  </si>
  <si>
    <t>ABRAHAM PEREZ CORNIEL</t>
  </si>
  <si>
    <t>CUB.  3</t>
  </si>
  <si>
    <t>1321-2016</t>
  </si>
  <si>
    <t>047-0167391-7</t>
  </si>
  <si>
    <t>ANGIE KARINA ABREU REYES</t>
  </si>
  <si>
    <t>1464-2016</t>
  </si>
  <si>
    <t>056-0009160-6</t>
  </si>
  <si>
    <t>CUB. 0</t>
  </si>
  <si>
    <t>1442-2016</t>
  </si>
  <si>
    <t>054-0092077-2</t>
  </si>
  <si>
    <t>IVAN JOSE TEJADA PEREZ</t>
  </si>
  <si>
    <t>CUB.  05</t>
  </si>
  <si>
    <t>0014-2017</t>
  </si>
  <si>
    <t>130444226</t>
  </si>
  <si>
    <t>CONSORCIO LAS GALERAS SRL.</t>
  </si>
  <si>
    <t>CUB. 09</t>
  </si>
  <si>
    <t>0393-16</t>
  </si>
  <si>
    <t>00116541509</t>
  </si>
  <si>
    <t>CESAR EDUARDO PEREZ MELO</t>
  </si>
  <si>
    <t>990-16</t>
  </si>
  <si>
    <t>CUB. 4</t>
  </si>
  <si>
    <t>1329-2016</t>
  </si>
  <si>
    <t>RETENCIONES POR PAGAR A DGII (DICIEMBRE 2013 HASTA JULIO 2014 INCLUSIVE)</t>
  </si>
  <si>
    <t>SUELDOS A PERSONAL CONTRATADO E IGUALADO</t>
  </si>
  <si>
    <t>05400012174</t>
  </si>
  <si>
    <t>DARIO BARDEMAL FERNANDEZ SANTOS</t>
  </si>
  <si>
    <t>CONTR.0572-1</t>
  </si>
  <si>
    <t>DPC</t>
  </si>
  <si>
    <t>1067-2014</t>
  </si>
  <si>
    <t>TELEFONO LOCAL</t>
  </si>
  <si>
    <t>101-50252-5</t>
  </si>
  <si>
    <t>TRICOM</t>
  </si>
  <si>
    <t>2016/04</t>
  </si>
  <si>
    <t>335-2016</t>
  </si>
  <si>
    <t>2016/02</t>
  </si>
  <si>
    <t>151-2016</t>
  </si>
  <si>
    <t>101-61878-7</t>
  </si>
  <si>
    <t>ALTICE HISPAÑIOLA</t>
  </si>
  <si>
    <t>F. 2836</t>
  </si>
  <si>
    <t>2016/01</t>
  </si>
  <si>
    <t>149-2016</t>
  </si>
  <si>
    <t>101-00157-7</t>
  </si>
  <si>
    <t>CLARO CODETEL</t>
  </si>
  <si>
    <t>F. 295008</t>
  </si>
  <si>
    <t>2016/08</t>
  </si>
  <si>
    <t>619-2016</t>
  </si>
  <si>
    <t>FACT. S</t>
  </si>
  <si>
    <t>2016/12</t>
  </si>
  <si>
    <t>17/17</t>
  </si>
  <si>
    <t xml:space="preserve">FACTS. </t>
  </si>
  <si>
    <t>216-12</t>
  </si>
  <si>
    <t>18/17</t>
  </si>
  <si>
    <t>101-00157-8</t>
  </si>
  <si>
    <t>804-2016</t>
  </si>
  <si>
    <t>804-16</t>
  </si>
  <si>
    <t>FACT. SEPTIEMBRE 2016 (LIB.DEV.)</t>
  </si>
  <si>
    <t>09/2016</t>
  </si>
  <si>
    <t>0729-2016</t>
  </si>
  <si>
    <t>101-00157-9</t>
  </si>
  <si>
    <t>FACT.  FOTA NOVIEMBRE 2016</t>
  </si>
  <si>
    <t>11-16</t>
  </si>
  <si>
    <t>90-2016</t>
  </si>
  <si>
    <t>F.4954</t>
  </si>
  <si>
    <t>2016/09</t>
  </si>
  <si>
    <t>731-2016</t>
  </si>
  <si>
    <t>SERVICIO INTERNET Y CABLE</t>
  </si>
  <si>
    <t xml:space="preserve">  </t>
  </si>
  <si>
    <t>0089-2016</t>
  </si>
  <si>
    <t>FACT. 1270</t>
  </si>
  <si>
    <t>324-2016</t>
  </si>
  <si>
    <t>F. 1042</t>
  </si>
  <si>
    <t>2015/08</t>
  </si>
  <si>
    <t>465-2015</t>
  </si>
  <si>
    <t>0335-2016</t>
  </si>
  <si>
    <t xml:space="preserve">       </t>
  </si>
  <si>
    <t>0151-16</t>
  </si>
  <si>
    <t>F.1126</t>
  </si>
  <si>
    <t>0569-2014</t>
  </si>
  <si>
    <t>2016/06</t>
  </si>
  <si>
    <t>474-2016</t>
  </si>
  <si>
    <t>2016/07</t>
  </si>
  <si>
    <t>592-2016</t>
  </si>
  <si>
    <t>2016/16</t>
  </si>
  <si>
    <t>19-17</t>
  </si>
  <si>
    <t>ELECTRICIDAD</t>
  </si>
  <si>
    <t>FACT. CORRESP. MES DE AGOSTO 2016</t>
  </si>
  <si>
    <t>MES DE AGOSTO 2016</t>
  </si>
  <si>
    <t>827-2016</t>
  </si>
  <si>
    <t>FACT. CORRESP. MES DE JULIO 2016</t>
  </si>
  <si>
    <t>826-2016</t>
  </si>
  <si>
    <t>FACT. CORRESP. MES DE MAYO 2016</t>
  </si>
  <si>
    <t>824-2016</t>
  </si>
  <si>
    <t>FACT. CORRESP. MES DE  ABRIL 2016</t>
  </si>
  <si>
    <t>823-2016</t>
  </si>
  <si>
    <t>FACT. CORRESP. MES DE ENERO 2016</t>
  </si>
  <si>
    <t>820-2016</t>
  </si>
  <si>
    <t>MARZO SEPTIEMBRE, NOVIEMBRE, DICIEMBRE/2014 Y ENERO 2015</t>
  </si>
  <si>
    <t>72-2015</t>
  </si>
  <si>
    <t>130-28408-3</t>
  </si>
  <si>
    <t>MULTIPARQUES S.R.L</t>
  </si>
  <si>
    <t>FACT. 034 SEPTIEMBRE 2014</t>
  </si>
  <si>
    <t>855-2014</t>
  </si>
  <si>
    <t>FACT. 033 AGOSTO 2014</t>
  </si>
  <si>
    <t>248-2016</t>
  </si>
  <si>
    <t>FACT. 029 ABRIL DEL 2014</t>
  </si>
  <si>
    <t>286-2016</t>
  </si>
  <si>
    <t>FAC.T 044 JULIO DEL 2015</t>
  </si>
  <si>
    <t>287-2016</t>
  </si>
  <si>
    <t>FACT. 045  AGOSTO 2015</t>
  </si>
  <si>
    <t>288-2016</t>
  </si>
  <si>
    <t>FACT. 046 SEPTIEMBRE 2015</t>
  </si>
  <si>
    <t>289-2016</t>
  </si>
  <si>
    <t>FACT. 047, OCTUBRE DEL 2015</t>
  </si>
  <si>
    <t>290-2016</t>
  </si>
  <si>
    <t>FACT. 048</t>
  </si>
  <si>
    <t>291-2016</t>
  </si>
  <si>
    <t>FACT. 049 DICIEMBRE 2015</t>
  </si>
  <si>
    <t>FACT. 050  ENERO DEL 2016</t>
  </si>
  <si>
    <t>FACT. 051 FEBRERO DEL 2016</t>
  </si>
  <si>
    <t>FACT. 053 MARZO DEL 2016</t>
  </si>
  <si>
    <t>FACT 054</t>
  </si>
  <si>
    <t>FACT. 043 JUNIO DEL 2015</t>
  </si>
  <si>
    <t>FACT. 055 MAYO DEL 216</t>
  </si>
  <si>
    <t>383-2016</t>
  </si>
  <si>
    <t>AGUA</t>
  </si>
  <si>
    <t>401-03727-2</t>
  </si>
  <si>
    <t>CORPORACION ACUEDUCTO ALCANTARILLADO STO. DGO.</t>
  </si>
  <si>
    <t>05/2014</t>
  </si>
  <si>
    <t>459-2014</t>
  </si>
  <si>
    <t>1096-2014</t>
  </si>
  <si>
    <t>2014/11</t>
  </si>
  <si>
    <t>1090-2014</t>
  </si>
  <si>
    <t>1097-2014</t>
  </si>
  <si>
    <t>2014/12</t>
  </si>
  <si>
    <t>311-2015</t>
  </si>
  <si>
    <t>2015/01</t>
  </si>
  <si>
    <t>312-2015</t>
  </si>
  <si>
    <t>2015/02</t>
  </si>
  <si>
    <t>287-2015</t>
  </si>
  <si>
    <t>313-2015</t>
  </si>
  <si>
    <t>2015/03</t>
  </si>
  <si>
    <t>2015/04</t>
  </si>
  <si>
    <t>315-2015</t>
  </si>
  <si>
    <t>2015/06</t>
  </si>
  <si>
    <t>421-2015</t>
  </si>
  <si>
    <t>662-2015</t>
  </si>
  <si>
    <t>286-2015</t>
  </si>
  <si>
    <t>413-2016</t>
  </si>
  <si>
    <t>683-2015</t>
  </si>
  <si>
    <t>2015/11</t>
  </si>
  <si>
    <t>692-2015</t>
  </si>
  <si>
    <t>414-2016</t>
  </si>
  <si>
    <t>365-2016</t>
  </si>
  <si>
    <t>366-201</t>
  </si>
  <si>
    <t>415-2016</t>
  </si>
  <si>
    <t>401-2016</t>
  </si>
  <si>
    <t>424-2016</t>
  </si>
  <si>
    <t>402-2016</t>
  </si>
  <si>
    <t>423-2016</t>
  </si>
  <si>
    <t>394-2016</t>
  </si>
  <si>
    <t>428-2016</t>
  </si>
  <si>
    <t>646-2016</t>
  </si>
  <si>
    <t>649-2016</t>
  </si>
  <si>
    <t>405051711</t>
  </si>
  <si>
    <t>CORAAPLATA</t>
  </si>
  <si>
    <t>641-2016</t>
  </si>
  <si>
    <t>402-00623-8</t>
  </si>
  <si>
    <t>CORPORACION DE ACUEDUCTO ALCANTARILLADO SANTIAGO</t>
  </si>
  <si>
    <t>700-2015</t>
  </si>
  <si>
    <t>CORPORACION DEL ACUEDUCTO Y ALCANTARILLADO  DE SANTIAGO</t>
  </si>
  <si>
    <t>295-2015</t>
  </si>
  <si>
    <t>385-2016</t>
  </si>
  <si>
    <t>387-2016</t>
  </si>
  <si>
    <t>438/2016</t>
  </si>
  <si>
    <t>430-09329-7</t>
  </si>
  <si>
    <t>CORPORACION DEL ACUEDUCTO Y ALCANTARILLADO DE LA VEGA</t>
  </si>
  <si>
    <t>432-2016</t>
  </si>
  <si>
    <t>427-2016</t>
  </si>
  <si>
    <t>2015/05</t>
  </si>
  <si>
    <t>435-2016</t>
  </si>
  <si>
    <t>666-2015</t>
  </si>
  <si>
    <t>667-2015</t>
  </si>
  <si>
    <t>687-2015</t>
  </si>
  <si>
    <t>403-2016</t>
  </si>
  <si>
    <t>425-2016</t>
  </si>
  <si>
    <t>657-2016</t>
  </si>
  <si>
    <t>CORPORACION DEL ACUEDUCTO Y ALCANTARILLADO DE SANTIAGO</t>
  </si>
  <si>
    <t>684-2015</t>
  </si>
  <si>
    <t>386-2016</t>
  </si>
  <si>
    <t>668-2016</t>
  </si>
  <si>
    <t>651-2016</t>
  </si>
  <si>
    <t>741-2016</t>
  </si>
  <si>
    <t>401007452</t>
  </si>
  <si>
    <t>INAPA</t>
  </si>
  <si>
    <t>2016/1</t>
  </si>
  <si>
    <t>14-2017</t>
  </si>
  <si>
    <t>401-00745-2</t>
  </si>
  <si>
    <t>662-2016</t>
  </si>
  <si>
    <t>409-2015</t>
  </si>
  <si>
    <t>410-2015</t>
  </si>
  <si>
    <t>373-2016</t>
  </si>
  <si>
    <t>374-2016</t>
  </si>
  <si>
    <t>660-2016</t>
  </si>
  <si>
    <t>658-2016</t>
  </si>
  <si>
    <t>661-2016</t>
  </si>
  <si>
    <t>375-2016</t>
  </si>
  <si>
    <t>RESIDUOS SOLIDOS, BASURA</t>
  </si>
  <si>
    <t>423-00256-5</t>
  </si>
  <si>
    <t>AYUNTAMIENTO SANTO DOMINGO ESTE</t>
  </si>
  <si>
    <t>369-2016</t>
  </si>
  <si>
    <t>430-2016</t>
  </si>
  <si>
    <t>367-2016</t>
  </si>
  <si>
    <t>393-2016</t>
  </si>
  <si>
    <t>FACT. CORRESP. MES SEPT. 2016</t>
  </si>
  <si>
    <t>667-2016</t>
  </si>
  <si>
    <t>FACT. CORRESP. MES JUNIO 2016</t>
  </si>
  <si>
    <t>06/2016</t>
  </si>
  <si>
    <t>642-2016</t>
  </si>
  <si>
    <t>FACT. CORRESP. MES AGOSTO 2016</t>
  </si>
  <si>
    <t>08/2016</t>
  </si>
  <si>
    <t>644-2016</t>
  </si>
  <si>
    <t>FACT. CORRESP. MES FEBRERO 2016</t>
  </si>
  <si>
    <t>02/2016</t>
  </si>
  <si>
    <t>368-2016</t>
  </si>
  <si>
    <t>FACT. CORRESP. MES MARZO 2016</t>
  </si>
  <si>
    <t>03/2016</t>
  </si>
  <si>
    <t>654-2016</t>
  </si>
  <si>
    <t>639-2016</t>
  </si>
  <si>
    <t>402-00236-4</t>
  </si>
  <si>
    <t>AYUNTAMIENTO DEL  MUNICIPIO DE SANTIAGO</t>
  </si>
  <si>
    <t>836-2014</t>
  </si>
  <si>
    <t>866-14</t>
  </si>
  <si>
    <t>871-14</t>
  </si>
  <si>
    <t>872-2014</t>
  </si>
  <si>
    <t>1093-2014</t>
  </si>
  <si>
    <t>317-2015</t>
  </si>
  <si>
    <t>319-2015</t>
  </si>
  <si>
    <t>320-2015</t>
  </si>
  <si>
    <t>318-2015</t>
  </si>
  <si>
    <t>321-2015</t>
  </si>
  <si>
    <t>423-2015</t>
  </si>
  <si>
    <t>696-2015</t>
  </si>
  <si>
    <t>697-2015</t>
  </si>
  <si>
    <t>698-2015</t>
  </si>
  <si>
    <t>389-2016</t>
  </si>
  <si>
    <t>381-2016</t>
  </si>
  <si>
    <t>417-2016</t>
  </si>
  <si>
    <t>216/2016</t>
  </si>
  <si>
    <t>424-2015</t>
  </si>
  <si>
    <t>652-2016</t>
  </si>
  <si>
    <t>FACT. 2941</t>
  </si>
  <si>
    <t>FACT. 2880</t>
  </si>
  <si>
    <t>653-2016</t>
  </si>
  <si>
    <t>401-00747-9</t>
  </si>
  <si>
    <t>AYUNTAMIENTO DEL DISTRITO NACIONAL</t>
  </si>
  <si>
    <t>2015/07</t>
  </si>
  <si>
    <t>426-2015</t>
  </si>
  <si>
    <t>675-2015</t>
  </si>
  <si>
    <t>676-2015</t>
  </si>
  <si>
    <t>690-2015</t>
  </si>
  <si>
    <t>691-2015</t>
  </si>
  <si>
    <t>362-2016</t>
  </si>
  <si>
    <t>364-2016</t>
  </si>
  <si>
    <t>391-2016</t>
  </si>
  <si>
    <t>392-2016</t>
  </si>
  <si>
    <t>2016/10</t>
  </si>
  <si>
    <t>dgfa</t>
  </si>
  <si>
    <t>705-2016</t>
  </si>
  <si>
    <t>2014/06</t>
  </si>
  <si>
    <t>457-2014</t>
  </si>
  <si>
    <t>588-2014</t>
  </si>
  <si>
    <t>869-014</t>
  </si>
  <si>
    <t>300-2015</t>
  </si>
  <si>
    <t>301-2015</t>
  </si>
  <si>
    <t>302-2015</t>
  </si>
  <si>
    <t>303-.2015</t>
  </si>
  <si>
    <t>363-2016</t>
  </si>
  <si>
    <t>655-2016</t>
  </si>
  <si>
    <t>648-2016</t>
  </si>
  <si>
    <t>640-2016</t>
  </si>
  <si>
    <t>406000109</t>
  </si>
  <si>
    <t>AYUNTAMIENTO DE MOCA</t>
  </si>
  <si>
    <t>666-22016</t>
  </si>
  <si>
    <t>2016/11</t>
  </si>
  <si>
    <t>787/2016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</si>
  <si>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7/12/16</t>
  </si>
  <si>
    <t>PUBLICIDA Y PROPAGANDA</t>
  </si>
  <si>
    <t>130-80847-3</t>
  </si>
  <si>
    <t>PALA PRODUCTION,SRL</t>
  </si>
  <si>
    <t>PAGO DE SERVICIO</t>
  </si>
  <si>
    <t>416-2014</t>
  </si>
  <si>
    <t>001-1340849-6</t>
  </si>
  <si>
    <t xml:space="preserve">HECTOR BIENVENIDO FERRERAS </t>
  </si>
  <si>
    <t>FACT. 0025</t>
  </si>
  <si>
    <t>2535-2014</t>
  </si>
  <si>
    <t>001-1033723-5</t>
  </si>
  <si>
    <t>DANIEL GARCIA SANTANA</t>
  </si>
  <si>
    <t>2495-2014</t>
  </si>
  <si>
    <t>130-47576-8</t>
  </si>
  <si>
    <t>MEDIOS DEL NORTE</t>
  </si>
  <si>
    <t>FACT.  246</t>
  </si>
  <si>
    <t>2503-2015</t>
  </si>
  <si>
    <t>019-0019536-1</t>
  </si>
  <si>
    <t>MARITO MENDEZ TRIUNFEL</t>
  </si>
  <si>
    <t>FACT. 81056</t>
  </si>
  <si>
    <t xml:space="preserve">DGC </t>
  </si>
  <si>
    <t>1268-2014</t>
  </si>
  <si>
    <t>001-1089901-0</t>
  </si>
  <si>
    <t>JUANA MARIA TORRES</t>
  </si>
  <si>
    <t>FACT. 032</t>
  </si>
  <si>
    <t>2594-2014</t>
  </si>
  <si>
    <t>FACGT. 238</t>
  </si>
  <si>
    <t>1194-2014</t>
  </si>
  <si>
    <t>FACT. 252</t>
  </si>
  <si>
    <t>2544-2014</t>
  </si>
  <si>
    <t>054-0108116-0</t>
  </si>
  <si>
    <t>JANLER  EMMANUEL PEREZ MURRAY</t>
  </si>
  <si>
    <t>FACT.</t>
  </si>
  <si>
    <t>2592-2014</t>
  </si>
  <si>
    <t>054-0065127-8</t>
  </si>
  <si>
    <t>LUIS DE JESUS SANTANA GARCIA</t>
  </si>
  <si>
    <t>FACGT. 7203</t>
  </si>
  <si>
    <t>2543-2015</t>
  </si>
  <si>
    <t>047-0084882-5</t>
  </si>
  <si>
    <t>PORFIRIO VERAS MERCEDES</t>
  </si>
  <si>
    <t>FACT. 1800</t>
  </si>
  <si>
    <t>132-2015</t>
  </si>
  <si>
    <t>001-1126831-4</t>
  </si>
  <si>
    <t>JUSTINA GERMANIA TEJADA HICIANO</t>
  </si>
  <si>
    <t>FACT. 640</t>
  </si>
  <si>
    <t>1138-2014</t>
  </si>
  <si>
    <t>05400327101</t>
  </si>
  <si>
    <t>NELSON RAFAEL PERALTA</t>
  </si>
  <si>
    <t>FACT.0104 (LIB.DEV)</t>
  </si>
  <si>
    <t>2487-2016</t>
  </si>
  <si>
    <t>00108186636</t>
  </si>
  <si>
    <t>MANUEL ENRIQUE BRITO MARTINEZ</t>
  </si>
  <si>
    <t>FACT.0027 (LIB.DEV.)</t>
  </si>
  <si>
    <t>1508-2014</t>
  </si>
  <si>
    <t>FACT. 616</t>
  </si>
  <si>
    <t>1196-2014</t>
  </si>
  <si>
    <t>106-01384-6</t>
  </si>
  <si>
    <t>CIRCUITO 2000</t>
  </si>
  <si>
    <t>FACT. 0124</t>
  </si>
  <si>
    <t>170-2016</t>
  </si>
  <si>
    <t>054-0107781-2</t>
  </si>
  <si>
    <t>HECTOR ARGELI RODRIGUEZ FRIAS</t>
  </si>
  <si>
    <t>FACT. 4840</t>
  </si>
  <si>
    <t>2513-2014</t>
  </si>
  <si>
    <t>102-00149-9</t>
  </si>
  <si>
    <t>CORPORACION DOMINICANA DE RADIO Y TELEVISION</t>
  </si>
  <si>
    <t>FACT. 2170,2171 Y 2172</t>
  </si>
  <si>
    <t>140-2016</t>
  </si>
  <si>
    <t>FACT.2254</t>
  </si>
  <si>
    <t>190-2016</t>
  </si>
  <si>
    <t>102-62490-9</t>
  </si>
  <si>
    <t>NORTEFEM,SRL.</t>
  </si>
  <si>
    <t>FACT.L 49</t>
  </si>
  <si>
    <t>171-2016</t>
  </si>
  <si>
    <t>FACT.0054</t>
  </si>
  <si>
    <t>186-2016</t>
  </si>
  <si>
    <t>109-02354-8</t>
  </si>
  <si>
    <t>BRAMISA SRL</t>
  </si>
  <si>
    <t>3094-2016</t>
  </si>
  <si>
    <t>213536</t>
  </si>
  <si>
    <t>FACT 6290 Y 6291</t>
  </si>
  <si>
    <t>233-2016</t>
  </si>
  <si>
    <t>212971</t>
  </si>
  <si>
    <t>JANLER EMMANUEL PEREZ MURRAY</t>
  </si>
  <si>
    <t>FACT. 2904</t>
  </si>
  <si>
    <t>2501-2014</t>
  </si>
  <si>
    <t>101-56881-1</t>
  </si>
  <si>
    <t>GBN COMUNICACIÓN E IMAGEN</t>
  </si>
  <si>
    <t>FACT. 1727</t>
  </si>
  <si>
    <t>FACT. 0130 131</t>
  </si>
  <si>
    <t>243-2016</t>
  </si>
  <si>
    <t>FACT 0047</t>
  </si>
  <si>
    <t>264-2016</t>
  </si>
  <si>
    <t>101-74393-1</t>
  </si>
  <si>
    <t>PRUBLICIDAD SC, SRL</t>
  </si>
  <si>
    <t>FACT. 0943</t>
  </si>
  <si>
    <t>245-2016</t>
  </si>
  <si>
    <t>FACT. 55 Y 56</t>
  </si>
  <si>
    <t>244-2016</t>
  </si>
  <si>
    <t>130064581</t>
  </si>
  <si>
    <t>4 OJOS PUBLICIDAD, EIRL</t>
  </si>
  <si>
    <t>FACT. 0020</t>
  </si>
  <si>
    <t>315-2016</t>
  </si>
  <si>
    <t>FACT.0326,0327,0328,0329,0330,0331</t>
  </si>
  <si>
    <t>316-2016</t>
  </si>
  <si>
    <t>FACT.  0068</t>
  </si>
  <si>
    <t>1935-2016</t>
  </si>
  <si>
    <t>401500973</t>
  </si>
  <si>
    <t>CORPORACION ESTATAL DE RADIO Y TELEVISION</t>
  </si>
  <si>
    <t>FACT.  0142</t>
  </si>
  <si>
    <t>254-2016</t>
  </si>
  <si>
    <t>130705992</t>
  </si>
  <si>
    <t>WILFREDO SOTO, SRL</t>
  </si>
  <si>
    <t>1926-2016</t>
  </si>
  <si>
    <t>102001499</t>
  </si>
  <si>
    <t>FACT. 2333</t>
  </si>
  <si>
    <t>1932-2016</t>
  </si>
  <si>
    <t>EDITORIAL LISTIN DIARIO</t>
  </si>
  <si>
    <t>FACT. 12899</t>
  </si>
  <si>
    <t>0001-2017</t>
  </si>
  <si>
    <t>FACT.  6350 6351 6352 6353 6354 6355 6356 6357 6358 6359</t>
  </si>
  <si>
    <t>FACT.6336-6337-6338-6339-6340-6347-6348</t>
  </si>
  <si>
    <t>22-08-16 AL 08-SEPT</t>
  </si>
  <si>
    <t>281-2016</t>
  </si>
  <si>
    <t>115022836</t>
  </si>
  <si>
    <t>FACT. 6370 6371 6372 -6373-6374-6375-6291-6290</t>
  </si>
  <si>
    <t>406-2016</t>
  </si>
  <si>
    <t>FACT.0265</t>
  </si>
  <si>
    <t>FACT.0369</t>
  </si>
  <si>
    <t>326-2016</t>
  </si>
  <si>
    <t>FACT.  10471</t>
  </si>
  <si>
    <t>382-*2016</t>
  </si>
  <si>
    <t>382-2016</t>
  </si>
  <si>
    <t>1020001499</t>
  </si>
  <si>
    <t>CORPORACION DOMINICANA DE RADIO Y TELEVISION, SRL</t>
  </si>
  <si>
    <t>FACT. 2390</t>
  </si>
  <si>
    <t>0013-2017</t>
  </si>
  <si>
    <t>FACT. 0073</t>
  </si>
  <si>
    <t>0007-2017</t>
  </si>
  <si>
    <t>INVERSSIONES BONAFER, SRL</t>
  </si>
  <si>
    <t>FACT. 48</t>
  </si>
  <si>
    <t>IMPRESIÓN</t>
  </si>
  <si>
    <t>131-10721-4</t>
  </si>
  <si>
    <t>COMERCIAL MORDIS SRL</t>
  </si>
  <si>
    <t>3250-2014</t>
  </si>
  <si>
    <t>131-08070-7</t>
  </si>
  <si>
    <t>RK CREATIVA SLR</t>
  </si>
  <si>
    <t>305-2015</t>
  </si>
  <si>
    <t>223-0030671-3</t>
  </si>
  <si>
    <t>PAOLA LETICIA ACOSTA PEREZ</t>
  </si>
  <si>
    <t>FACT. 0531 OP $98,557.14</t>
  </si>
  <si>
    <t>2506-2015</t>
  </si>
  <si>
    <t>101-05072-1</t>
  </si>
  <si>
    <t>EDITORA CIPRIANO. SRL</t>
  </si>
  <si>
    <t>FACT. 715</t>
  </si>
  <si>
    <t>1004-2016</t>
  </si>
  <si>
    <t>130-53553-1</t>
  </si>
  <si>
    <t>FULL IMPRESOS</t>
  </si>
  <si>
    <t>FACT. 0154</t>
  </si>
  <si>
    <t>1119-2016</t>
  </si>
  <si>
    <t>FACT.0153</t>
  </si>
  <si>
    <t>101003081</t>
  </si>
  <si>
    <t>EDITORA TELE 3</t>
  </si>
  <si>
    <t>FACT.0336</t>
  </si>
  <si>
    <t>1383-2016</t>
  </si>
  <si>
    <t>130150567</t>
  </si>
  <si>
    <t>INVERISONES DEL SUR DE LEON GALVAN Y ASOCIADOS</t>
  </si>
  <si>
    <t>0121-2017</t>
  </si>
  <si>
    <t>130-74372-1</t>
  </si>
  <si>
    <t>SUPLITODO LOS PEÑA, SRL</t>
  </si>
  <si>
    <t>FACT.0138</t>
  </si>
  <si>
    <t>1173-2016</t>
  </si>
  <si>
    <t>130-91942-9</t>
  </si>
  <si>
    <t>FACT.0529</t>
  </si>
  <si>
    <t>1340-2016</t>
  </si>
  <si>
    <t>101-00308-1</t>
  </si>
  <si>
    <t>EDITORA TELLE 3 SRL.</t>
  </si>
  <si>
    <t>FACT. 4292</t>
  </si>
  <si>
    <t>1535-2016</t>
  </si>
  <si>
    <t>130-65975-3</t>
  </si>
  <si>
    <t>COMERCIAL DISMA</t>
  </si>
  <si>
    <t>FACT. 028 (TOTAL ORDEN DE PAGO $95,522.18)</t>
  </si>
  <si>
    <t>1171-2016</t>
  </si>
  <si>
    <t>FACT. 0364</t>
  </si>
  <si>
    <t>1178-2016</t>
  </si>
  <si>
    <t>130-05086-4</t>
  </si>
  <si>
    <t>CASA DUARTE</t>
  </si>
  <si>
    <t>AVANCE 20%</t>
  </si>
  <si>
    <t>3749-2014</t>
  </si>
  <si>
    <t>FACT. 0152</t>
  </si>
  <si>
    <t>393-2015</t>
  </si>
  <si>
    <t>101-53093-7</t>
  </si>
  <si>
    <t>1788-0216</t>
  </si>
  <si>
    <t>101880724</t>
  </si>
  <si>
    <t>MULTISERVICIOS HERMES</t>
  </si>
  <si>
    <t>AVANCE 20% CONT. 779</t>
  </si>
  <si>
    <t>1790-2016</t>
  </si>
  <si>
    <t>13074721</t>
  </si>
  <si>
    <t>1842-2016</t>
  </si>
  <si>
    <t>130-08371-1</t>
  </si>
  <si>
    <t>DECORUS, SRL</t>
  </si>
  <si>
    <t>0048-2017</t>
  </si>
  <si>
    <t>VIATICOS DENTRO DEL PAIS</t>
  </si>
  <si>
    <t>401-00733-9</t>
  </si>
  <si>
    <t>VIATICOS</t>
  </si>
  <si>
    <t>NA</t>
  </si>
  <si>
    <t>504-2015</t>
  </si>
  <si>
    <t>VIATICOS FUERA DEL PAIS</t>
  </si>
  <si>
    <t>401-51047-2</t>
  </si>
  <si>
    <t>OFICINA DE COORDINACION PRESIDENCIA</t>
  </si>
  <si>
    <t>fact. 674</t>
  </si>
  <si>
    <t>DRI</t>
  </si>
  <si>
    <t>PASAJES</t>
  </si>
  <si>
    <t>FACT. 1122 OP $35,636</t>
  </si>
  <si>
    <t>881-2015</t>
  </si>
  <si>
    <t>131-21891-1</t>
  </si>
  <si>
    <t>SPLACE GROUP</t>
  </si>
  <si>
    <t>FACT. 022</t>
  </si>
  <si>
    <t>3062-2015</t>
  </si>
  <si>
    <t>001-0111979-0</t>
  </si>
  <si>
    <t>ARELIS BITIRCIA SANCHEZ</t>
  </si>
  <si>
    <t>FACT.  8230 (OP $38,257.60)</t>
  </si>
  <si>
    <t>130-90201-1</t>
  </si>
  <si>
    <t>DELICIAS NANI CATERING &amp; ALGO MAS</t>
  </si>
  <si>
    <t>FACT. 049 TOTAL OP $38,055.00</t>
  </si>
  <si>
    <t>SIN FECHA</t>
  </si>
  <si>
    <t>1275-2016</t>
  </si>
  <si>
    <t>130-82562-9</t>
  </si>
  <si>
    <t>WTS TRAVEL ,SRL</t>
  </si>
  <si>
    <t>FACT. 046</t>
  </si>
  <si>
    <t>1234-2016</t>
  </si>
  <si>
    <t>FACT. 043</t>
  </si>
  <si>
    <t>1226-2016</t>
  </si>
  <si>
    <t>1376-016</t>
  </si>
  <si>
    <t>FLETES</t>
  </si>
  <si>
    <t>130-53343-1</t>
  </si>
  <si>
    <t>SERVICIOS DIVERSOS AUTOREPUESTO EDDY</t>
  </si>
  <si>
    <t>FACT. 1895</t>
  </si>
  <si>
    <t>3209-2015</t>
  </si>
  <si>
    <t>402-2091782-3</t>
  </si>
  <si>
    <t>GISELLE MARIE VIÑAS CO</t>
  </si>
  <si>
    <t>FACT. (MONTO TOTAL ORDEN $82,482)</t>
  </si>
  <si>
    <t>049-2014</t>
  </si>
  <si>
    <t>FACT. 702 (MONTO ORDEN $26,373)</t>
  </si>
  <si>
    <t>702-2015</t>
  </si>
  <si>
    <t>FACT. 1100 OP $297000</t>
  </si>
  <si>
    <t>711-2015</t>
  </si>
  <si>
    <t>101-82704-1</t>
  </si>
  <si>
    <t>ENERGIA QUISQUEYA,SAS</t>
  </si>
  <si>
    <t>FACT. 0562-0563 (MONTO TOTAL OP 1,019,763.77)</t>
  </si>
  <si>
    <t>138-2016</t>
  </si>
  <si>
    <t>FACT. 8241 (OP 36,782.60)</t>
  </si>
  <si>
    <t>3030-2015</t>
  </si>
  <si>
    <t>FACT. 0161 OP $12,862</t>
  </si>
  <si>
    <t>02293-2015</t>
  </si>
  <si>
    <t>FACT. 2242</t>
  </si>
  <si>
    <t>999-2015</t>
  </si>
  <si>
    <t>FACT.75588 (TOTAL OP 8,378.00)</t>
  </si>
  <si>
    <t>2719-2016</t>
  </si>
  <si>
    <t>FACT. 006 MONTO OP $29,205.00</t>
  </si>
  <si>
    <t>FACT. 0030 (TOTAL OP 51,330.00</t>
  </si>
  <si>
    <t>960-2016</t>
  </si>
  <si>
    <t>FACT. 007 OP $29,205.00</t>
  </si>
  <si>
    <t>384-2016</t>
  </si>
  <si>
    <t>FACT. 8240 (OP $70,792.50)=</t>
  </si>
  <si>
    <t>208-2016</t>
  </si>
  <si>
    <t>001-1431939-5</t>
  </si>
  <si>
    <t>GISSELLE ALTAGRACIA GARCIA</t>
  </si>
  <si>
    <t>FACT. 004(MONTO ORDEN $24,218)</t>
  </si>
  <si>
    <t>4659-2013</t>
  </si>
  <si>
    <t>FACT.0017 (MONTO OP 29,205.00</t>
  </si>
  <si>
    <t>487-2016</t>
  </si>
  <si>
    <t>FACT. 0022 (OP $29,205.00)</t>
  </si>
  <si>
    <t>574-2016</t>
  </si>
  <si>
    <t>130-01870-7</t>
  </si>
  <si>
    <t>CARVAJAL BUS</t>
  </si>
  <si>
    <t>FACT. 1391</t>
  </si>
  <si>
    <t>536-2016</t>
  </si>
  <si>
    <t>FACT.0028</t>
  </si>
  <si>
    <t>001-0165914-2</t>
  </si>
  <si>
    <t>PAULA ANTONIA THEN DRUZ</t>
  </si>
  <si>
    <t>fact. 1417 (MONTO TOTAL ORDEN DE PAGO _$276,556.60)</t>
  </si>
  <si>
    <t>131-09902-5</t>
  </si>
  <si>
    <t>CONSTRUCTORA BALMOSA</t>
  </si>
  <si>
    <t>FACT.  0037</t>
  </si>
  <si>
    <t>663-2016</t>
  </si>
  <si>
    <t>FACT.0026 OP $41,064.00</t>
  </si>
  <si>
    <t>1049-2016</t>
  </si>
  <si>
    <t>FACT. 1424 (MONTO TOTAL ORDEN DE PAGO $623,824.70)</t>
  </si>
  <si>
    <t>1191-2016</t>
  </si>
  <si>
    <t>001-0173139-6</t>
  </si>
  <si>
    <t>CARMEN LOURDES VALERA GUERRA</t>
  </si>
  <si>
    <t>FACT. 5588 OP$8,378.00</t>
  </si>
  <si>
    <t>131-25171-4</t>
  </si>
  <si>
    <t>EVENTS SUPPORT SERVICES MINERVA FERNADEZ</t>
  </si>
  <si>
    <t>FACT.0049 (MONTO ORDEN DE PAGO $96,760)</t>
  </si>
  <si>
    <t>1280-2016</t>
  </si>
  <si>
    <t>001-3047806-6</t>
  </si>
  <si>
    <t>FACT. 0993 (MONTO TOTAL ORDEN DE PAGO $54,236.34)</t>
  </si>
  <si>
    <t>1057-2016</t>
  </si>
  <si>
    <t>FACT.044 (TOTAL OP 38,497.50</t>
  </si>
  <si>
    <t>1274-2016</t>
  </si>
  <si>
    <t>FACT. 0017 (MONTO TOTAL ORDEN DE PAGO $29,205.00)</t>
  </si>
  <si>
    <t>FACT. 1413 (OP $18,524.82)</t>
  </si>
  <si>
    <t>1330-2016</t>
  </si>
  <si>
    <t>EDIFICIOS Y LOCALES</t>
  </si>
  <si>
    <t>130107947</t>
  </si>
  <si>
    <t>INVERSIONES DOCLA, S.R.L.</t>
  </si>
  <si>
    <t>FACT. 0020-0022 (LIB.DEV.)</t>
  </si>
  <si>
    <t>205-2016</t>
  </si>
  <si>
    <t>24/6/2016-10/05/2016</t>
  </si>
  <si>
    <t>0-0-0</t>
  </si>
  <si>
    <t>TOTAL ALQUILERES</t>
  </si>
  <si>
    <t>ALQUILER DE EQUIPO DE OFICINA Y MUEBLES</t>
  </si>
  <si>
    <t>130-56474-4</t>
  </si>
  <si>
    <t>GRUPO OGMT, SRL</t>
  </si>
  <si>
    <t>FACT. 005 -006</t>
  </si>
  <si>
    <t>EQUIPOS DE TRANSPORTE, TRACCION Y ELEVACION</t>
  </si>
  <si>
    <t>FACT. 1861</t>
  </si>
  <si>
    <t>2615-2014</t>
  </si>
  <si>
    <t>FACT. 020</t>
  </si>
  <si>
    <t>3280-2014</t>
  </si>
  <si>
    <t>101-15626-2</t>
  </si>
  <si>
    <t>HONDA RENT A CAR</t>
  </si>
  <si>
    <t>FACT. 0029</t>
  </si>
  <si>
    <t>3744-2014</t>
  </si>
  <si>
    <t>FACT. 035</t>
  </si>
  <si>
    <t>386-2015</t>
  </si>
  <si>
    <t>FACT.2476</t>
  </si>
  <si>
    <t>2931-2015</t>
  </si>
  <si>
    <t>FAT. 037</t>
  </si>
  <si>
    <t>279-2016</t>
  </si>
  <si>
    <t>FACT. 2097</t>
  </si>
  <si>
    <t>FACT. 0034</t>
  </si>
  <si>
    <t>501-2015</t>
  </si>
  <si>
    <t>FACT. 41</t>
  </si>
  <si>
    <t>936-2016</t>
  </si>
  <si>
    <t>FACT.0043</t>
  </si>
  <si>
    <t>837-2016</t>
  </si>
  <si>
    <t>123-00384-6</t>
  </si>
  <si>
    <t>OZAVI RENT A CAR</t>
  </si>
  <si>
    <t>FACT. 2414</t>
  </si>
  <si>
    <t>3195-2016</t>
  </si>
  <si>
    <t>131-08033-2</t>
  </si>
  <si>
    <t>LA UNICA CARGO EXPRESS NUÑEZ,SRL</t>
  </si>
  <si>
    <t>FACT.00017</t>
  </si>
  <si>
    <t>3324-2014</t>
  </si>
  <si>
    <t>FACT. 038</t>
  </si>
  <si>
    <t>664-2016</t>
  </si>
  <si>
    <t>FACT. 2363</t>
  </si>
  <si>
    <t>2875-2014</t>
  </si>
  <si>
    <t>PABLO ISIDRO LOPEZ CLASE</t>
  </si>
  <si>
    <t>1752-2016</t>
  </si>
  <si>
    <t>OTROS ALQUILERES</t>
  </si>
  <si>
    <t>131021239</t>
  </si>
  <si>
    <t>BORG EVENTOS SRL</t>
  </si>
  <si>
    <t>FACT.0822 (TOTAL OP 712,602.00)</t>
  </si>
  <si>
    <t>003-2017</t>
  </si>
  <si>
    <t>401-03133-7</t>
  </si>
  <si>
    <t>BIBLIOTECA NACIONAL PEDRO HENRIQUEZ UREÑA</t>
  </si>
  <si>
    <t>FACT. 0015 ALQUIER SALA</t>
  </si>
  <si>
    <t>681-2014</t>
  </si>
  <si>
    <t>101-10852-5</t>
  </si>
  <si>
    <t>INVERPLATA</t>
  </si>
  <si>
    <t>FACT. 1617</t>
  </si>
  <si>
    <t>1223-2014</t>
  </si>
  <si>
    <t>FACT. 1124 OP $55,932.00</t>
  </si>
  <si>
    <t>2278-2015</t>
  </si>
  <si>
    <t>101-86073-1</t>
  </si>
  <si>
    <t>HIGIENE Y EVENTOS</t>
  </si>
  <si>
    <t>FACT. 0355</t>
  </si>
  <si>
    <t>2499-2015</t>
  </si>
  <si>
    <t>130-46595-9</t>
  </si>
  <si>
    <t>CLUB DE LAS ORQUIDEAS</t>
  </si>
  <si>
    <t>FACT. 074 OP$91,456.00</t>
  </si>
  <si>
    <t>2878-2015</t>
  </si>
  <si>
    <t>FACT. 1479 (TOTAL ORDEN DE PAGO $18,188.52)</t>
  </si>
  <si>
    <t>14-2016</t>
  </si>
  <si>
    <t>130-74953-1</t>
  </si>
  <si>
    <t>BAKERSTREET HOLDING</t>
  </si>
  <si>
    <t>FACT. 016 (MONTO ORDEN $413,277)</t>
  </si>
  <si>
    <t>2882-2015</t>
  </si>
  <si>
    <t>FACT. 68243 (MONTO ORDEN $38,858)</t>
  </si>
  <si>
    <t>3089-2015</t>
  </si>
  <si>
    <t>FACT. 1332 OP $105,588.76</t>
  </si>
  <si>
    <t>2886-2015</t>
  </si>
  <si>
    <t>FACT. 1148 OP $471,321.50</t>
  </si>
  <si>
    <t>229-2016</t>
  </si>
  <si>
    <t>122-00295-2</t>
  </si>
  <si>
    <t>CATERING 2000, SRL</t>
  </si>
  <si>
    <t>FACT. 0906 (MONTO TOTAL ORDEN $46,533.30)</t>
  </si>
  <si>
    <t>3256-2015</t>
  </si>
  <si>
    <t>FACT. 001 (MONTO ORDEN DE PAGO $25,517.50)</t>
  </si>
  <si>
    <t>178-2016</t>
  </si>
  <si>
    <t>FACT. 0901 OP $51,471.60</t>
  </si>
  <si>
    <t>FACT. 0920 (MONTO TOTAL ORDEN $19,706.00)</t>
  </si>
  <si>
    <t>FACT. 0912 (MONTO TOTAL ORDEN $38,615.50)</t>
  </si>
  <si>
    <t>FACT.0861 OP$73,042.00</t>
  </si>
  <si>
    <t>2202-2016</t>
  </si>
  <si>
    <t>001-3119246-7</t>
  </si>
  <si>
    <t>MIGUELINA BUFFET, SRL</t>
  </si>
  <si>
    <t>FACT. 042</t>
  </si>
  <si>
    <t>0294-2016</t>
  </si>
  <si>
    <t>001-0273596-6</t>
  </si>
  <si>
    <t>JOSE LUIS DE LA ROSA</t>
  </si>
  <si>
    <t>FACT. (MONTO TOTAL ORDEN DE PAGO $13,570.00)</t>
  </si>
  <si>
    <t>120-2016</t>
  </si>
  <si>
    <t>FACT. 0128 op$39,589)</t>
  </si>
  <si>
    <t>3263-2015</t>
  </si>
  <si>
    <t>FACT. 921 OP $69,071.30</t>
  </si>
  <si>
    <t>874-2016</t>
  </si>
  <si>
    <t>FACT. 0077 (MONTO TOTAL OP $30,680)</t>
  </si>
  <si>
    <t>1787-2016</t>
  </si>
  <si>
    <t>FACT. 257 (OP $29,205)</t>
  </si>
  <si>
    <t>908-2016</t>
  </si>
  <si>
    <t>131-19846-5</t>
  </si>
  <si>
    <t>CIRCUTOR, SRL</t>
  </si>
  <si>
    <t>FACT. 12 (MONTO TOTAL OP $277,772.00)</t>
  </si>
  <si>
    <t>1281-2016</t>
  </si>
  <si>
    <t>FACT. 0021 (TOTAL ORDEN $29,146</t>
  </si>
  <si>
    <t>31-2016</t>
  </si>
  <si>
    <t>FACT. 1397 (TOTAL ORDEN DE PAGO $24,121.56</t>
  </si>
  <si>
    <t>401-51036-7</t>
  </si>
  <si>
    <t>MINISTERIO DE  CULTURA</t>
  </si>
  <si>
    <t>FACT.0040</t>
  </si>
  <si>
    <t>931-2016</t>
  </si>
  <si>
    <t>FACT. 0938 (MONTO TOTAL ORDEN $370,083.40)</t>
  </si>
  <si>
    <t>907-2016</t>
  </si>
  <si>
    <t>FACT. 1391 (TOTAL ORDEN DE PAGO $173,169.72)</t>
  </si>
  <si>
    <t>717-2016</t>
  </si>
  <si>
    <t>FACT.0035 OP $42,480.00</t>
  </si>
  <si>
    <t>982-2016</t>
  </si>
  <si>
    <t>130-78455-8</t>
  </si>
  <si>
    <t>INVERSIONES BRADEIRA ,SRL</t>
  </si>
  <si>
    <t>FACT. 38 (TOTAL ORDEN DE PAGO $82,225.35)</t>
  </si>
  <si>
    <t>1103-2016</t>
  </si>
  <si>
    <t>FACT.1277 (MONTO TOTAL ORDEN DE PAGO $83,721.00)</t>
  </si>
  <si>
    <t>1138-2016</t>
  </si>
  <si>
    <t>FACT. 162 OP$28,320.00</t>
  </si>
  <si>
    <t>1146-2016</t>
  </si>
  <si>
    <t>FACT. 166 (TOTAL ORDEN $36,580.00)</t>
  </si>
  <si>
    <t>1180-2016</t>
  </si>
  <si>
    <t>FACT.0159 OP $168,740.00</t>
  </si>
  <si>
    <t>1182-2016</t>
  </si>
  <si>
    <t>FACT. 0168 (OP$35,754.00)</t>
  </si>
  <si>
    <t>1185-2016</t>
  </si>
  <si>
    <t>131-15509-1</t>
  </si>
  <si>
    <t>PA CATERING,SRL</t>
  </si>
  <si>
    <t>FACT0126 (TOTAL ORDEN $48,144)</t>
  </si>
  <si>
    <t>1211-2016</t>
  </si>
  <si>
    <t>FACT.0114</t>
  </si>
  <si>
    <t>1212-2016</t>
  </si>
  <si>
    <t>FACT.0165 OP$30,680.00</t>
  </si>
  <si>
    <t>1145-2016</t>
  </si>
  <si>
    <t>131-16545-1</t>
  </si>
  <si>
    <t>BACHIPLANES MODERNOS ,SRL</t>
  </si>
  <si>
    <t>FACT.0168 OP $746,880.00</t>
  </si>
  <si>
    <t>1283-2016</t>
  </si>
  <si>
    <t>SIN NUM</t>
  </si>
  <si>
    <t>FACT. 037 (TOTAL ORDEN DE PAGO $39,178.95)</t>
  </si>
  <si>
    <t>583-2016</t>
  </si>
  <si>
    <t>130-55260-6</t>
  </si>
  <si>
    <t>CONSTRUCCIONES ELECTRO CIVIL</t>
  </si>
  <si>
    <t>FACT . 0027</t>
  </si>
  <si>
    <t>1351-2016</t>
  </si>
  <si>
    <t>FACT. 12 (TOTAL ORDEN DE PAGO $79,366.80)</t>
  </si>
  <si>
    <t>1102-2016</t>
  </si>
  <si>
    <t>FACT. 0160 (MONTO TOTAL ORDEN DE PAGO $28,320)</t>
  </si>
  <si>
    <t>1183-2016</t>
  </si>
  <si>
    <t>FAC.T 19 (TOTAL ORDEN DE PAGO $82,729.80</t>
  </si>
  <si>
    <t>497-2016</t>
  </si>
  <si>
    <t>131-05810-8</t>
  </si>
  <si>
    <t>GOURMET CHIC BY PATLIZ</t>
  </si>
  <si>
    <t>FACT. 170 (TOTAL ORDEN DE PAGO $70,269)</t>
  </si>
  <si>
    <t>150-2016</t>
  </si>
  <si>
    <t>MEJIA ALMANZAR Y ASOCIADOS, SRL</t>
  </si>
  <si>
    <t xml:space="preserve">FACT. 0054 </t>
  </si>
  <si>
    <t>1491-2016</t>
  </si>
  <si>
    <t>2719-2014</t>
  </si>
  <si>
    <t>FACT.0030 (TOTAL OP 51,330.00)</t>
  </si>
  <si>
    <t>FACT. 0075 (MONTO TOTAL ORDEN DE PAGO $30,562)</t>
  </si>
  <si>
    <t>1783-2016</t>
  </si>
  <si>
    <t>FACT. 94 (MONTO TOTAL OP 96,376.50</t>
  </si>
  <si>
    <t>7285-2016</t>
  </si>
  <si>
    <t>FACT. 0072 (MONTO TOTAL OP $93,054.80)</t>
  </si>
  <si>
    <t>1784-2016</t>
  </si>
  <si>
    <t>130478066</t>
  </si>
  <si>
    <t>FACT. 0945 (MONTO OP $47,978.98)</t>
  </si>
  <si>
    <t>1098-2016</t>
  </si>
  <si>
    <t>FAC.T 0093</t>
  </si>
  <si>
    <t>1919-2016</t>
  </si>
  <si>
    <t>SEGURO DE BIENES INMUEBLES</t>
  </si>
  <si>
    <t>SEGUROS DE BIENES MUEBLES</t>
  </si>
  <si>
    <t>FACT. 022268</t>
  </si>
  <si>
    <t>13/08/2012</t>
  </si>
  <si>
    <t>682-2014</t>
  </si>
  <si>
    <t>SEGUROS DE PERSONAS</t>
  </si>
  <si>
    <t>101889136</t>
  </si>
  <si>
    <t>LA COMERCIAL DE SEGUROS, S.A.</t>
  </si>
  <si>
    <t>FACT. 5015</t>
  </si>
  <si>
    <t>1423-2016</t>
  </si>
  <si>
    <t>OBRAS MENORES</t>
  </si>
  <si>
    <t>101-65374-4</t>
  </si>
  <si>
    <t>AQUINO CARVAJAL CONSTRUCTORA</t>
  </si>
  <si>
    <t>1955-2015</t>
  </si>
  <si>
    <t>177454</t>
  </si>
  <si>
    <t>130-51365-1</t>
  </si>
  <si>
    <t>CONSTRUCTORA ALBA &amp; ASOCIADOS</t>
  </si>
  <si>
    <t>0385-2016</t>
  </si>
  <si>
    <t>101-18773-0</t>
  </si>
  <si>
    <t>CAMIL BORTOKAN ZOHURY</t>
  </si>
  <si>
    <t>CUB.4</t>
  </si>
  <si>
    <t>0582-2016</t>
  </si>
  <si>
    <t>213032</t>
  </si>
  <si>
    <t>101-57940-4</t>
  </si>
  <si>
    <t>DECOMARMOL &amp; CONSTRUCCIONES</t>
  </si>
  <si>
    <t>CUB. 05</t>
  </si>
  <si>
    <t>499-2016</t>
  </si>
  <si>
    <t>213170</t>
  </si>
  <si>
    <t>101-56477-6</t>
  </si>
  <si>
    <t>GEOCONSTRUCCIONES SRL</t>
  </si>
  <si>
    <t>443-2016</t>
  </si>
  <si>
    <t>213276</t>
  </si>
  <si>
    <t>130-24702-1</t>
  </si>
  <si>
    <t>AGREGADOS Y EQUIPOS DIAZ &amp; ASOCIADOS</t>
  </si>
  <si>
    <t>760-2016</t>
  </si>
  <si>
    <t>213284</t>
  </si>
  <si>
    <t>130-83791-2</t>
  </si>
  <si>
    <t>416-2016</t>
  </si>
  <si>
    <t>213892</t>
  </si>
  <si>
    <t>612-2016</t>
  </si>
  <si>
    <t>130-53099-8</t>
  </si>
  <si>
    <t>DEL VALLE PUNTA CANA DEVELOPMENT GROUP,SRL.</t>
  </si>
  <si>
    <t>0432-2016</t>
  </si>
  <si>
    <t>130-27442-8</t>
  </si>
  <si>
    <t>INVERSIONES FERNANDEZ BELTRE</t>
  </si>
  <si>
    <t>0852-2016</t>
  </si>
  <si>
    <t>215321</t>
  </si>
  <si>
    <t>019-0001698-9</t>
  </si>
  <si>
    <t>WAGNER RUDOLLF FELIZ FELIZ</t>
  </si>
  <si>
    <t>CUB. 02</t>
  </si>
  <si>
    <t>DGMIA</t>
  </si>
  <si>
    <t>887-2016</t>
  </si>
  <si>
    <t>215763</t>
  </si>
  <si>
    <t>SERVICIOS ESPECIALES DE MANTENIMIENTO Y REPARACION</t>
  </si>
  <si>
    <t>MANTENIMIENTO Y REPARACION DE EQUIPO EDUCACIONAL</t>
  </si>
  <si>
    <t>430-07849-2</t>
  </si>
  <si>
    <t>CONSEJO PROVINCIAL PARA LA REFORMA CARCELARIA</t>
  </si>
  <si>
    <t xml:space="preserve">FACT. </t>
  </si>
  <si>
    <t>2112</t>
  </si>
  <si>
    <t>MANTENIMIENTO Y REPARACION DE EQUIPO PARA COMPUTACION</t>
  </si>
  <si>
    <t>MANTENIMIENTO Y REP. EQUIPO DE OFICINA Y MUEBLES</t>
  </si>
  <si>
    <t>001-1429418-4</t>
  </si>
  <si>
    <t>DIOCY ALEXANDER MARTINEZ</t>
  </si>
  <si>
    <t>CUB. 3 REPARACION</t>
  </si>
  <si>
    <t>0072-2016</t>
  </si>
  <si>
    <t>001-1380079-1</t>
  </si>
  <si>
    <t>RAFAEL CASTILLO FRANCO</t>
  </si>
  <si>
    <t>FACT.4507</t>
  </si>
  <si>
    <t>0151-2016</t>
  </si>
  <si>
    <t>001-0911474-4</t>
  </si>
  <si>
    <t>MIGUEL ANIBAL LIBERATO ROSARIO</t>
  </si>
  <si>
    <t>REPARACION BUTACAS</t>
  </si>
  <si>
    <t>2111-2015</t>
  </si>
  <si>
    <t xml:space="preserve">MANT. Y REP. DE EQUIPOS DE TRANSPORTE, TRACCION Y ELEVACION </t>
  </si>
  <si>
    <t>LABORATORIO DIESEL MARTINEZ</t>
  </si>
  <si>
    <t>MANTENIMIENTO DE VEHICULOS</t>
  </si>
  <si>
    <t>2013</t>
  </si>
  <si>
    <t>NO REG DIGECOG</t>
  </si>
  <si>
    <t>2014</t>
  </si>
  <si>
    <t>1350-2016</t>
  </si>
  <si>
    <t>101501421</t>
  </si>
  <si>
    <t>TECNAS E.I.R.L</t>
  </si>
  <si>
    <t>FACT. 2499</t>
  </si>
  <si>
    <t>003-2014</t>
  </si>
  <si>
    <t>130-20995-2</t>
  </si>
  <si>
    <t>FAC.0214</t>
  </si>
  <si>
    <t>733-2016</t>
  </si>
  <si>
    <t>130-81239-0</t>
  </si>
  <si>
    <t>FACT.0394</t>
  </si>
  <si>
    <t>732-2016</t>
  </si>
  <si>
    <t>130-81239-1</t>
  </si>
  <si>
    <t>FACT. 0632</t>
  </si>
  <si>
    <t>780-2016</t>
  </si>
  <si>
    <t>fact.0220</t>
  </si>
  <si>
    <t>1095-2016</t>
  </si>
  <si>
    <t>AUTOMOTRIZ COSME PEÑA</t>
  </si>
  <si>
    <t>FACT. 2133</t>
  </si>
  <si>
    <t>1257-2016</t>
  </si>
  <si>
    <t xml:space="preserve">FRANKLIN JOEL JIMENEZ GOMEZ </t>
  </si>
  <si>
    <t>FACT.001</t>
  </si>
  <si>
    <t>1318-2016</t>
  </si>
  <si>
    <t>fact. 0407</t>
  </si>
  <si>
    <t>1375-2016</t>
  </si>
  <si>
    <t>EXPRESS AUTO COLORS JORGE SRL</t>
  </si>
  <si>
    <t>FACT. 0287,0288 Y 0289</t>
  </si>
  <si>
    <t>1311-2016</t>
  </si>
  <si>
    <t>FACT.0227</t>
  </si>
  <si>
    <t>1362-2016</t>
  </si>
  <si>
    <t>FACT. 2135</t>
  </si>
  <si>
    <t>697-2016</t>
  </si>
  <si>
    <t>FACT.003</t>
  </si>
  <si>
    <t>0125-2017</t>
  </si>
  <si>
    <t>0010266003-2</t>
  </si>
  <si>
    <t>FRANKLIN JOEL JIMENEZ GOMEZ</t>
  </si>
  <si>
    <t>FACT.  002</t>
  </si>
  <si>
    <t>1728-0016</t>
  </si>
  <si>
    <t>FACT. 0824</t>
  </si>
  <si>
    <t>1890-2016</t>
  </si>
  <si>
    <t>219742</t>
  </si>
  <si>
    <t>102338353</t>
  </si>
  <si>
    <t>FACT.  2136</t>
  </si>
  <si>
    <t>220295</t>
  </si>
  <si>
    <t>101869755</t>
  </si>
  <si>
    <t>FACCST</t>
  </si>
  <si>
    <t>0078-2017</t>
  </si>
  <si>
    <t>222320</t>
  </si>
  <si>
    <t>SILVANO PEÑA</t>
  </si>
  <si>
    <t>1563-2016</t>
  </si>
  <si>
    <t>EVENTOS GENERALES</t>
  </si>
  <si>
    <t>JUAN RODRIGUEZ CONCEPCION</t>
  </si>
  <si>
    <t>2720-2014</t>
  </si>
  <si>
    <t>FACT. 011</t>
  </si>
  <si>
    <t>2237-2015</t>
  </si>
  <si>
    <t>FACT. 0891</t>
  </si>
  <si>
    <t>2967-2015</t>
  </si>
  <si>
    <t>FACT. 1320</t>
  </si>
  <si>
    <t>2883-2015</t>
  </si>
  <si>
    <t xml:space="preserve">M </t>
  </si>
  <si>
    <t>001-1378625-5</t>
  </si>
  <si>
    <t>RAFAEL ANTONIO PEREZ BELLIARD</t>
  </si>
  <si>
    <t>FACT. 211</t>
  </si>
  <si>
    <t>2802-2014</t>
  </si>
  <si>
    <t>130-90328-1</t>
  </si>
  <si>
    <t>INVERSIONES GLARUS</t>
  </si>
  <si>
    <t>FACGT. 116</t>
  </si>
  <si>
    <t>171-2015</t>
  </si>
  <si>
    <t>FACT. 0294</t>
  </si>
  <si>
    <t>2087-2015</t>
  </si>
  <si>
    <t>FAC5543</t>
  </si>
  <si>
    <t>1235-2014</t>
  </si>
  <si>
    <t>INSTITUTO NACIONAL DE FORMACION AGRARIA Y SINDICA</t>
  </si>
  <si>
    <t>FACT. 0373</t>
  </si>
  <si>
    <t>236-2016</t>
  </si>
  <si>
    <t>FACT.0171 (LIB.DEV.)</t>
  </si>
  <si>
    <t>0174-2016</t>
  </si>
  <si>
    <t>FACT. 0158</t>
  </si>
  <si>
    <t>221-2016</t>
  </si>
  <si>
    <t>26/2/16</t>
  </si>
  <si>
    <t>FACT. 0812</t>
  </si>
  <si>
    <t>814.2015</t>
  </si>
  <si>
    <t>FACT.0822</t>
  </si>
  <si>
    <t>36-2017</t>
  </si>
  <si>
    <t>FACT.0834</t>
  </si>
  <si>
    <t>812-2016</t>
  </si>
  <si>
    <t>FACT.0166</t>
  </si>
  <si>
    <t>3087-2015</t>
  </si>
  <si>
    <t>02/15/2015</t>
  </si>
  <si>
    <t>EVENTS SUPORT SERVICES MINERVA FERNANDEZ</t>
  </si>
  <si>
    <t>FACT.0024</t>
  </si>
  <si>
    <t>0896-2016</t>
  </si>
  <si>
    <t>001-0145295-1</t>
  </si>
  <si>
    <t>ZAIDA JOSELYN MONTES DE OCA</t>
  </si>
  <si>
    <t>FACT.0131</t>
  </si>
  <si>
    <t>572-2016</t>
  </si>
  <si>
    <t>131-11234-1</t>
  </si>
  <si>
    <t>FACT. 056</t>
  </si>
  <si>
    <t>26-2016</t>
  </si>
  <si>
    <t>FACTD. 138</t>
  </si>
  <si>
    <t>949-2016</t>
  </si>
  <si>
    <t>FACT. 053</t>
  </si>
  <si>
    <t>883-2016</t>
  </si>
  <si>
    <t>FACT.0190</t>
  </si>
  <si>
    <t>889-2016</t>
  </si>
  <si>
    <t>FACT.0045</t>
  </si>
  <si>
    <t>1054-2016</t>
  </si>
  <si>
    <t>FACT.0055</t>
  </si>
  <si>
    <t>1039-2016</t>
  </si>
  <si>
    <t>20/6/2016</t>
  </si>
  <si>
    <t>FACT.  0152</t>
  </si>
  <si>
    <t>0016-2016</t>
  </si>
  <si>
    <t>FACT. 0052</t>
  </si>
  <si>
    <t>884-2016</t>
  </si>
  <si>
    <t>FACT. 172</t>
  </si>
  <si>
    <t>3121-2015</t>
  </si>
  <si>
    <t>FACTD. 059</t>
  </si>
  <si>
    <t>1037-2016</t>
  </si>
  <si>
    <t>FACT. 058</t>
  </si>
  <si>
    <t>1038-2015</t>
  </si>
  <si>
    <t>FACT. 137</t>
  </si>
  <si>
    <t>FACT. 132</t>
  </si>
  <si>
    <t>1047-2016</t>
  </si>
  <si>
    <t>FACT. 0033</t>
  </si>
  <si>
    <t>959-2016</t>
  </si>
  <si>
    <t>1032-2016</t>
  </si>
  <si>
    <t>FACT.0030</t>
  </si>
  <si>
    <t>FACT. 131</t>
  </si>
  <si>
    <t>1048-2016</t>
  </si>
  <si>
    <t>FACT.0884</t>
  </si>
  <si>
    <t>911-2016</t>
  </si>
  <si>
    <t>22/6/2016</t>
  </si>
  <si>
    <t>FACT. 0147</t>
  </si>
  <si>
    <t>0171-2016</t>
  </si>
  <si>
    <t>FAC.0096</t>
  </si>
  <si>
    <t>987-2016</t>
  </si>
  <si>
    <t>0156-2016</t>
  </si>
  <si>
    <t>FACT. 0887</t>
  </si>
  <si>
    <t>876-2016</t>
  </si>
  <si>
    <t>FACT. 0866</t>
  </si>
  <si>
    <t>3026-2015</t>
  </si>
  <si>
    <t>FACT. 0821</t>
  </si>
  <si>
    <t>879-2016</t>
  </si>
  <si>
    <t>FACT. 0858</t>
  </si>
  <si>
    <t>878-2016</t>
  </si>
  <si>
    <t>FACT.0130</t>
  </si>
  <si>
    <t>1108-2016</t>
  </si>
  <si>
    <t>12/7/2016</t>
  </si>
  <si>
    <t>FACT.0015</t>
  </si>
  <si>
    <t>584-2016</t>
  </si>
  <si>
    <t>FACT.0154</t>
  </si>
  <si>
    <t>1210-2016</t>
  </si>
  <si>
    <t>20/7/2016</t>
  </si>
  <si>
    <t>ZTADIUM STUDIOS</t>
  </si>
  <si>
    <t>1086-2016</t>
  </si>
  <si>
    <t>130-80412-9</t>
  </si>
  <si>
    <t>MEDIA &amp; TARGET CONSULTING</t>
  </si>
  <si>
    <t>1323-2016</t>
  </si>
  <si>
    <t>FACT. 0793</t>
  </si>
  <si>
    <t>1052-2015</t>
  </si>
  <si>
    <t>LOS MARLINS SUITES HOTEL</t>
  </si>
  <si>
    <t>FACT. 304</t>
  </si>
  <si>
    <t>2789-2015</t>
  </si>
  <si>
    <t>FACT. 174</t>
  </si>
  <si>
    <t>162-2016</t>
  </si>
  <si>
    <t>10/3/16</t>
  </si>
  <si>
    <t>INSTITUTO TECNOLOGICO DE LAS AMERICAS</t>
  </si>
  <si>
    <t>FACT. 1040</t>
  </si>
  <si>
    <t>1334-2016</t>
  </si>
  <si>
    <t>5/9/16</t>
  </si>
  <si>
    <t>FACT. 0181</t>
  </si>
  <si>
    <t>0258-2016</t>
  </si>
  <si>
    <t>01/03/2016</t>
  </si>
  <si>
    <t>FACT.0192 (LIB.DEV.)</t>
  </si>
  <si>
    <t>948-2016</t>
  </si>
  <si>
    <t>10/06/2016</t>
  </si>
  <si>
    <t>FACT. 195</t>
  </si>
  <si>
    <t>1335-2016</t>
  </si>
  <si>
    <t>FACT. 169</t>
  </si>
  <si>
    <t>163-2016</t>
  </si>
  <si>
    <t>430-07108-2</t>
  </si>
  <si>
    <t>CENTRO DE FORMACION INTEGRAL JUVENTUD Y FAMILIA</t>
  </si>
  <si>
    <t>FACT. 6699</t>
  </si>
  <si>
    <t>1463-2016</t>
  </si>
  <si>
    <t>FACT. 6698</t>
  </si>
  <si>
    <t>1338-2016</t>
  </si>
  <si>
    <t>PANACO, SRL</t>
  </si>
  <si>
    <t>FACT. 561 562 563 564 566 567 568</t>
  </si>
  <si>
    <t>1913-2016</t>
  </si>
  <si>
    <t>130719217</t>
  </si>
  <si>
    <t>RANCHO AL 1/2 GOURMET SRL</t>
  </si>
  <si>
    <t>FACT. 0839</t>
  </si>
  <si>
    <t>1459-2016</t>
  </si>
  <si>
    <t>130249751</t>
  </si>
  <si>
    <t>ACTIVIDADES CAMOA, SRL</t>
  </si>
  <si>
    <t>FACT. 0538</t>
  </si>
  <si>
    <t>1918-2016</t>
  </si>
  <si>
    <t>SERVICIOS JURIDICOS</t>
  </si>
  <si>
    <t>VENTURA POLANCO &amp; ASOCIADOS</t>
  </si>
  <si>
    <t>3472-2015</t>
  </si>
  <si>
    <t>RAMON DARIO CIRINEO POLANCO</t>
  </si>
  <si>
    <t>017-2016</t>
  </si>
  <si>
    <t>31/6/2016</t>
  </si>
  <si>
    <t>RADAMES VASQUEZ REYES</t>
  </si>
  <si>
    <t>FADT. 1122</t>
  </si>
  <si>
    <t>794-2016</t>
  </si>
  <si>
    <t>MARIA ISABEL AMINIA SANCHEZ</t>
  </si>
  <si>
    <t>724-2016</t>
  </si>
  <si>
    <t>00102461563</t>
  </si>
  <si>
    <t>FACT. 050</t>
  </si>
  <si>
    <t>3385-2016</t>
  </si>
  <si>
    <t>FACT. 0043</t>
  </si>
  <si>
    <t>2988-2016</t>
  </si>
  <si>
    <t>FACT.004</t>
  </si>
  <si>
    <t>018-2016</t>
  </si>
  <si>
    <t>FACT.0011</t>
  </si>
  <si>
    <t>018482</t>
  </si>
  <si>
    <t>FACT.4699</t>
  </si>
  <si>
    <t>04045-2015</t>
  </si>
  <si>
    <t>221618</t>
  </si>
  <si>
    <t>FACT.  0034</t>
  </si>
  <si>
    <t>2994-2016</t>
  </si>
  <si>
    <t>FACT. 0044</t>
  </si>
  <si>
    <t>2989-2016</t>
  </si>
  <si>
    <t>009</t>
  </si>
  <si>
    <t>FACT.  4697</t>
  </si>
  <si>
    <t>4356</t>
  </si>
  <si>
    <t>00102461564</t>
  </si>
  <si>
    <t>13-2016</t>
  </si>
  <si>
    <t>00102461565</t>
  </si>
  <si>
    <t>FACT. 0015</t>
  </si>
  <si>
    <t>589-2016</t>
  </si>
  <si>
    <t>00102461566</t>
  </si>
  <si>
    <t>FACT. 018</t>
  </si>
  <si>
    <t>595-2016</t>
  </si>
  <si>
    <t>00102461567</t>
  </si>
  <si>
    <t>FACT. 4698</t>
  </si>
  <si>
    <t>4351-2015</t>
  </si>
  <si>
    <t>FACT. 017</t>
  </si>
  <si>
    <t>591-2016</t>
  </si>
  <si>
    <t>FACT. 526</t>
  </si>
  <si>
    <t>3780-2015</t>
  </si>
  <si>
    <t>ANTONIO CASTILLO RODRIGUEZ</t>
  </si>
  <si>
    <t>FACT. 4308</t>
  </si>
  <si>
    <t>3480-2015</t>
  </si>
  <si>
    <t>DOMINGO SANTANA MEDINA</t>
  </si>
  <si>
    <t>FACT.  9828</t>
  </si>
  <si>
    <t>4037-2015</t>
  </si>
  <si>
    <t>FACT.016</t>
  </si>
  <si>
    <t>590-2016</t>
  </si>
  <si>
    <t>FACT.4689</t>
  </si>
  <si>
    <t>3768-2015</t>
  </si>
  <si>
    <t>FACTD. 001</t>
  </si>
  <si>
    <t>021-2016</t>
  </si>
  <si>
    <t>00100377613</t>
  </si>
  <si>
    <t>FIOR D´ALIZA MEJIA RIVERA</t>
  </si>
  <si>
    <t>FACT. 134</t>
  </si>
  <si>
    <t>4576-2015</t>
  </si>
  <si>
    <t>NILDA ALTAGRACIA TURBI EVANGELISTA</t>
  </si>
  <si>
    <t>FACT.  016</t>
  </si>
  <si>
    <t>FACT</t>
  </si>
  <si>
    <t>00104601943</t>
  </si>
  <si>
    <t>NELSY ANTONIO ASTACIO JIMENEZ DE SOTO</t>
  </si>
  <si>
    <t>FACT. 11502404518 (LIB.DEV.)</t>
  </si>
  <si>
    <t>3398-2015</t>
  </si>
  <si>
    <t>00107791071</t>
  </si>
  <si>
    <t>MARIZA DE LA CRUZ HERASME</t>
  </si>
  <si>
    <t>3475-2015</t>
  </si>
  <si>
    <t>FACT. 0523 (LIB.DEV)</t>
  </si>
  <si>
    <t>03774-2015</t>
  </si>
  <si>
    <t>FACT. 0518</t>
  </si>
  <si>
    <t xml:space="preserve">CJ </t>
  </si>
  <si>
    <t>04800371710</t>
  </si>
  <si>
    <t>EVELIN JANETTE ALTAGRACIA FROMETA CRUZ</t>
  </si>
  <si>
    <t>FACT.11502395704 (LIB.DEV.)</t>
  </si>
  <si>
    <t>0479-2014</t>
  </si>
  <si>
    <t>FACT.  0039</t>
  </si>
  <si>
    <t>3777-2015</t>
  </si>
  <si>
    <t>00104106554</t>
  </si>
  <si>
    <t>FACT.9822 (LIB.DEV)</t>
  </si>
  <si>
    <t>03478</t>
  </si>
  <si>
    <t>DAMALTUM GROUP,SRL.(PEREZ &amp; ROBLES)</t>
  </si>
  <si>
    <t>1158-2016</t>
  </si>
  <si>
    <t>SERVICIOS DE CAPACITACION</t>
  </si>
  <si>
    <t>FACT. 110</t>
  </si>
  <si>
    <t>232-2016</t>
  </si>
  <si>
    <t>ENMANUEL MENA ALBA Y ASOCS., S.R.L.</t>
  </si>
  <si>
    <t>FACT.0004</t>
  </si>
  <si>
    <t>4038-2015</t>
  </si>
  <si>
    <t>FACT.0016</t>
  </si>
  <si>
    <t>36-2016</t>
  </si>
  <si>
    <t>FACT 023</t>
  </si>
  <si>
    <t>0983-2016</t>
  </si>
  <si>
    <t>FACT.0035</t>
  </si>
  <si>
    <t>FACT.40151</t>
  </si>
  <si>
    <t>390-2016</t>
  </si>
  <si>
    <t>FACT. 0028</t>
  </si>
  <si>
    <t>903*2016</t>
  </si>
  <si>
    <t>FACT. 0040</t>
  </si>
  <si>
    <t>1034-2016</t>
  </si>
  <si>
    <t>FACT. 139</t>
  </si>
  <si>
    <t>1035-2016</t>
  </si>
  <si>
    <t>FACT.0026</t>
  </si>
  <si>
    <t>FACT. 039</t>
  </si>
  <si>
    <t>1050-2016</t>
  </si>
  <si>
    <t>FACT.0007</t>
  </si>
  <si>
    <t>JFACT. 045</t>
  </si>
  <si>
    <t>DAVID ARISTIDES CAPELLAN UREÑA</t>
  </si>
  <si>
    <t>LIP ASESORES</t>
  </si>
  <si>
    <t>FACT.  086</t>
  </si>
  <si>
    <t>52-2016</t>
  </si>
  <si>
    <t>DIVERSIONES EDUCATIVAS INFANTILES</t>
  </si>
  <si>
    <t>FACT.0331</t>
  </si>
  <si>
    <t>1297-2016</t>
  </si>
  <si>
    <t>SERVICIOS DE INFORMATICA Y SISTEMAS COMPUTARIZADOS (2287)</t>
  </si>
  <si>
    <t>SYNERTEK</t>
  </si>
  <si>
    <t>2681-2015</t>
  </si>
  <si>
    <t xml:space="preserve">OTROS SERVICIOS </t>
  </si>
  <si>
    <t>JUNTA DEL DISTRITO MUNICIPAL DE LAS  ZANJAS</t>
  </si>
  <si>
    <t xml:space="preserve">APORTE </t>
  </si>
  <si>
    <t>N/A</t>
  </si>
  <si>
    <t>147-2015</t>
  </si>
  <si>
    <t>00100055052</t>
  </si>
  <si>
    <t>MILVIO BERNARDO PEREZ PEREZ</t>
  </si>
  <si>
    <t>FACT. 197425 SALDO (PAGO UNICO)</t>
  </si>
  <si>
    <t>0099-2017</t>
  </si>
  <si>
    <t>ARCHIVO GENERAL DE LA NACION</t>
  </si>
  <si>
    <t xml:space="preserve">CONVENIO </t>
  </si>
  <si>
    <t>DATE</t>
  </si>
  <si>
    <t>FEDERICO EDUARDO FRANCO BALCACER</t>
  </si>
  <si>
    <t>FACT. 7825</t>
  </si>
  <si>
    <t>PNEE</t>
  </si>
  <si>
    <t>1968-2015</t>
  </si>
  <si>
    <t>UNIVERSIDAD  CENTRAL DEL ESTE</t>
  </si>
  <si>
    <t>APORTE</t>
  </si>
  <si>
    <t>DPN</t>
  </si>
  <si>
    <t>337-2015</t>
  </si>
  <si>
    <t>CAMARA DE COMERCIO Y PRODUCCION DE SANTO DOMINGO</t>
  </si>
  <si>
    <t>FACT.0104</t>
  </si>
  <si>
    <t>229-2014</t>
  </si>
  <si>
    <t>M &amp; M CONSULTING FIRM</t>
  </si>
  <si>
    <t>FACT. 0225</t>
  </si>
  <si>
    <t>3066-2015</t>
  </si>
  <si>
    <t>CREATORS PRODUCTORA</t>
  </si>
  <si>
    <t>3051-2015</t>
  </si>
  <si>
    <t>ANGEL MEJIA</t>
  </si>
  <si>
    <t>126-2016</t>
  </si>
  <si>
    <t>ROSALINA MARIA PERDOMO MONTALVO</t>
  </si>
  <si>
    <t xml:space="preserve">COPIA DE CONTRATO, ADENDA </t>
  </si>
  <si>
    <t>ANGEL DEL CARMEN CASTILLO ESPINAL</t>
  </si>
  <si>
    <t>1600-2016</t>
  </si>
  <si>
    <t>JORGE ARMANDO BATISTA JORGE</t>
  </si>
  <si>
    <t>UF-PENEE</t>
  </si>
  <si>
    <t>AIDA ALEXANDRA GONZALEZ PONS</t>
  </si>
  <si>
    <t>ADENDA #0672</t>
  </si>
  <si>
    <t>145-2016</t>
  </si>
  <si>
    <t>207063</t>
  </si>
  <si>
    <t>SONOMASTER SRL</t>
  </si>
  <si>
    <t>FACT.0119</t>
  </si>
  <si>
    <t>1117-2016</t>
  </si>
  <si>
    <t>130-39595-2</t>
  </si>
  <si>
    <t>NG MEDIA</t>
  </si>
  <si>
    <t>FACT.1905</t>
  </si>
  <si>
    <t>1381-2016</t>
  </si>
  <si>
    <t>CEDOPROF</t>
  </si>
  <si>
    <t>65-2016</t>
  </si>
  <si>
    <t>FACT. 0134</t>
  </si>
  <si>
    <t>084-2016</t>
  </si>
  <si>
    <t>FACT. 0130</t>
  </si>
  <si>
    <t>060-2016</t>
  </si>
  <si>
    <t>FACT. 0135</t>
  </si>
  <si>
    <t>116-2016</t>
  </si>
  <si>
    <t>TURENLACES DEL CARIBE</t>
  </si>
  <si>
    <t>FACT. 0499</t>
  </si>
  <si>
    <t>2724-2016</t>
  </si>
  <si>
    <t>CABA PRODUCTIONDS</t>
  </si>
  <si>
    <t>FACT. 219</t>
  </si>
  <si>
    <t>620.2016</t>
  </si>
  <si>
    <t>390-2015</t>
  </si>
  <si>
    <t>SOLVEX DOMINICANA</t>
  </si>
  <si>
    <t>FACT. 0042</t>
  </si>
  <si>
    <t>1264-2016</t>
  </si>
  <si>
    <t>FRIENDS &amp; COMPANY, S.R.L.</t>
  </si>
  <si>
    <t>FACT. 0511</t>
  </si>
  <si>
    <t>1443-2016</t>
  </si>
  <si>
    <t>FACT. 0512</t>
  </si>
  <si>
    <t>MILAGROS ALTAGRACIA CONCEPCION</t>
  </si>
  <si>
    <t>FACT. 8858</t>
  </si>
  <si>
    <t>1306-2016</t>
  </si>
  <si>
    <t>130-68527-4</t>
  </si>
  <si>
    <t>DIDACTICA, SRL</t>
  </si>
  <si>
    <t>FACTD. 020</t>
  </si>
  <si>
    <t>1235-2016</t>
  </si>
  <si>
    <t>FACT. 0138</t>
  </si>
  <si>
    <t>141-2016</t>
  </si>
  <si>
    <t>SHEILA ACEVEDO</t>
  </si>
  <si>
    <t>344-2015</t>
  </si>
  <si>
    <t xml:space="preserve">RED INDEP. DE ARTISTA POR LA SALUD Y DE LA </t>
  </si>
  <si>
    <t>FACT. 0013</t>
  </si>
  <si>
    <t>1643-2016</t>
  </si>
  <si>
    <t>ACCION PARA LA EDUCACION BASICA D.N. EDUCA</t>
  </si>
  <si>
    <t>ACUERDO</t>
  </si>
  <si>
    <t>131009611</t>
  </si>
  <si>
    <t>INVERSIONES CAMPOFELICE DI ROCCELLA</t>
  </si>
  <si>
    <t>FACTD. 003</t>
  </si>
  <si>
    <t>DCC0</t>
  </si>
  <si>
    <t>2015-2016</t>
  </si>
  <si>
    <t>ANGEL DEL CARMEN CASTILLO ESPINA</t>
  </si>
  <si>
    <t>FACT.0064</t>
  </si>
  <si>
    <t>UF-PNEE</t>
  </si>
  <si>
    <t>INTERESES INSTITUCION FINANCIERAS</t>
  </si>
  <si>
    <t>BANCO DE RESERVAS DE LA REPUBLICA DOMINICANA</t>
  </si>
  <si>
    <t>PAGO INTERESES GENERADOS FACILIDADES CONRATISTAS</t>
  </si>
  <si>
    <t>511-2016</t>
  </si>
  <si>
    <t>ALIMENTOS Y BEBIDA PARA PERSONAS</t>
  </si>
  <si>
    <t>FAC.T 1123</t>
  </si>
  <si>
    <t>2226-2015</t>
  </si>
  <si>
    <t>2283-2015</t>
  </si>
  <si>
    <t>FACT. 1321</t>
  </si>
  <si>
    <t>2884-2015</t>
  </si>
  <si>
    <t>FACT. 0101</t>
  </si>
  <si>
    <t>2888-2015</t>
  </si>
  <si>
    <t>FACT. 0262</t>
  </si>
  <si>
    <t>236-2015</t>
  </si>
  <si>
    <t>FACT. 130</t>
  </si>
  <si>
    <t>3259-2015</t>
  </si>
  <si>
    <t>FACT. 17</t>
  </si>
  <si>
    <t>2977-2016</t>
  </si>
  <si>
    <t>FACT.0765</t>
  </si>
  <si>
    <t>0024-2017</t>
  </si>
  <si>
    <t>FACT.0030 (TOTOAL OP 51,330.00)</t>
  </si>
  <si>
    <t>FACT.0861</t>
  </si>
  <si>
    <t>RINA DAMARIS CARRASCO MATOS</t>
  </si>
  <si>
    <t>235-2016</t>
  </si>
  <si>
    <t>FACT,0141</t>
  </si>
  <si>
    <t>713-2016</t>
  </si>
  <si>
    <t>990-2016</t>
  </si>
  <si>
    <t>FACT. 945 (MONTO OP $47,978.98)</t>
  </si>
  <si>
    <t>FACT. 0164</t>
  </si>
  <si>
    <t>FACT. 937</t>
  </si>
  <si>
    <t>928-2016</t>
  </si>
  <si>
    <t>FACT.0876</t>
  </si>
  <si>
    <t>234-2016</t>
  </si>
  <si>
    <t>FACT. 1269</t>
  </si>
  <si>
    <t>1137-2016</t>
  </si>
  <si>
    <t>FACT.0169</t>
  </si>
  <si>
    <t>1144-2016</t>
  </si>
  <si>
    <t>FACT.0044 (TOTAL OP 38,497.50</t>
  </si>
  <si>
    <t>1274/2016</t>
  </si>
  <si>
    <t>496-2016</t>
  </si>
  <si>
    <t>FACT.- 12 (TOTAL ORDEN DE PAGO $79,366.80)</t>
  </si>
  <si>
    <t>FAC.T 0155</t>
  </si>
  <si>
    <t>167-2016</t>
  </si>
  <si>
    <t>FACT. 0088</t>
  </si>
  <si>
    <t>1786-2016</t>
  </si>
  <si>
    <t>FACT. 0090</t>
  </si>
  <si>
    <t>1782-2016</t>
  </si>
  <si>
    <t>FACT.  0119</t>
  </si>
  <si>
    <t>1793-2016</t>
  </si>
  <si>
    <t>FACT.  0096</t>
  </si>
  <si>
    <t>1916-2016</t>
  </si>
  <si>
    <t>FACT. 0264</t>
  </si>
  <si>
    <t>1058-2015</t>
  </si>
  <si>
    <t>131165451</t>
  </si>
  <si>
    <t>FACT.  0198</t>
  </si>
  <si>
    <t>1946-2016</t>
  </si>
  <si>
    <t>HOTEL DUQUE DE WELLINGTON, EIRL</t>
  </si>
  <si>
    <t>FACT. 0987</t>
  </si>
  <si>
    <t>1985-2016</t>
  </si>
  <si>
    <t>FACT.  0108</t>
  </si>
  <si>
    <t>1986-2016</t>
  </si>
  <si>
    <t>FACT.  0110</t>
  </si>
  <si>
    <t>1972-2016</t>
  </si>
  <si>
    <t>FACT. 0989</t>
  </si>
  <si>
    <t>2043-2016</t>
  </si>
  <si>
    <t>BORG EVENTOS, SRL</t>
  </si>
  <si>
    <t>FACT. 0822 (TOTAL OP 712,602.00)</t>
  </si>
  <si>
    <t>0003-2017</t>
  </si>
  <si>
    <t>FACT. 0117</t>
  </si>
  <si>
    <t>0002-2017</t>
  </si>
  <si>
    <t>FACT. 0107</t>
  </si>
  <si>
    <t>2045-016</t>
  </si>
  <si>
    <t>FACDT. 0990</t>
  </si>
  <si>
    <t>0021-2017</t>
  </si>
  <si>
    <t>FACT.  001762</t>
  </si>
  <si>
    <t>0056-2017</t>
  </si>
  <si>
    <t>FACT. 098</t>
  </si>
  <si>
    <t>2037-2016</t>
  </si>
  <si>
    <t>FACT. 0114</t>
  </si>
  <si>
    <t>2040-2016</t>
  </si>
  <si>
    <t>FACT. 0973</t>
  </si>
  <si>
    <t>2012-2016</t>
  </si>
  <si>
    <t>130784558</t>
  </si>
  <si>
    <t>FACT. 0796</t>
  </si>
  <si>
    <t>2038-2016</t>
  </si>
  <si>
    <t>FACT. 143 153 157</t>
  </si>
  <si>
    <t>1872-2016</t>
  </si>
  <si>
    <t>PRODUCTOS FORESTALES</t>
  </si>
  <si>
    <t>130-64503-5</t>
  </si>
  <si>
    <t>JULIVIOT FLORISTERIA</t>
  </si>
  <si>
    <t>FACT. 1268</t>
  </si>
  <si>
    <t>952-2015</t>
  </si>
  <si>
    <t>101-07305-5</t>
  </si>
  <si>
    <t>CREACIONES SORIVEL SRL</t>
  </si>
  <si>
    <t>FACT. 4382</t>
  </si>
  <si>
    <t>2491-2015</t>
  </si>
  <si>
    <t>FACT.1508</t>
  </si>
  <si>
    <t>439-2016</t>
  </si>
  <si>
    <t>683-2016</t>
  </si>
  <si>
    <t>001-0078246-5</t>
  </si>
  <si>
    <t>ADELAIDA YSOLINA DE LEON LIZARDA</t>
  </si>
  <si>
    <t>FAC.0369</t>
  </si>
  <si>
    <t>3058-2015</t>
  </si>
  <si>
    <t>FACT.0371</t>
  </si>
  <si>
    <t>MERCANTIL VARRICA</t>
  </si>
  <si>
    <t>FACT. 0050</t>
  </si>
  <si>
    <t>1514-2016</t>
  </si>
  <si>
    <t>131-07854-2</t>
  </si>
  <si>
    <t>VITALIA JARDINERIA</t>
  </si>
  <si>
    <t>FACT. 0145</t>
  </si>
  <si>
    <t>1430-2016</t>
  </si>
  <si>
    <t>FACT. 0157</t>
  </si>
  <si>
    <t>1431-2016</t>
  </si>
  <si>
    <t>FACT. 4332</t>
  </si>
  <si>
    <t>2314-2014</t>
  </si>
  <si>
    <t>FACT. 4406</t>
  </si>
  <si>
    <t>2764-2015</t>
  </si>
  <si>
    <t xml:space="preserve">LEONIDAS PINALES RODRIGUEZ </t>
  </si>
  <si>
    <t>FACT.0399</t>
  </si>
  <si>
    <t>3508-2016</t>
  </si>
  <si>
    <t>FACT.  1663</t>
  </si>
  <si>
    <t>1135-2016</t>
  </si>
  <si>
    <t>ACCESORIOS METALICOS</t>
  </si>
  <si>
    <t>NEW IMAGE SOLUTIONS AND MARKETING</t>
  </si>
  <si>
    <t>FACT. 959 (MONTO TOTAL ORDEN DE PAGO $419,136)</t>
  </si>
  <si>
    <t>HILADOS Y TELAS</t>
  </si>
  <si>
    <t>ACABADOS TEXTILES</t>
  </si>
  <si>
    <t>GL PROMOCIONES</t>
  </si>
  <si>
    <t>FACT. 1603 (MONTO TOTAL ORDEN DE PAGO $141,836)</t>
  </si>
  <si>
    <t>520-2014</t>
  </si>
  <si>
    <t>LOGOMOTION</t>
  </si>
  <si>
    <t>FACT. 01076</t>
  </si>
  <si>
    <t>2820-2015</t>
  </si>
  <si>
    <t>130-96556-2</t>
  </si>
  <si>
    <t>ENERLIN</t>
  </si>
  <si>
    <t>2772-2015</t>
  </si>
  <si>
    <t>131-12022-9</t>
  </si>
  <si>
    <t>CONSORCIO EQUIPOS ESTANCIAS INFANTILES 2014</t>
  </si>
  <si>
    <t>FACT. 002 (MONTO TOTAL ORDEN DE PAGO $10,028,974.10)</t>
  </si>
  <si>
    <t>2735-2015</t>
  </si>
  <si>
    <t>FOTOMEGRAF</t>
  </si>
  <si>
    <t>546-2016</t>
  </si>
  <si>
    <t>COMERCIALIZADOSRA TROPICAL SAN CRISTOBAL</t>
  </si>
  <si>
    <t>1447-2016</t>
  </si>
  <si>
    <t>130079927</t>
  </si>
  <si>
    <t>FACT. 0594</t>
  </si>
  <si>
    <t>1767-2016</t>
  </si>
  <si>
    <t>FACT. 4315</t>
  </si>
  <si>
    <t>1770-2016</t>
  </si>
  <si>
    <t>130743721</t>
  </si>
  <si>
    <t>FACT.  0161</t>
  </si>
  <si>
    <t>1863-2016</t>
  </si>
  <si>
    <t>131158021</t>
  </si>
  <si>
    <t>ISOLUX</t>
  </si>
  <si>
    <t>FACT.0029 (TOTAL OP 696,790)</t>
  </si>
  <si>
    <t>1982-2016</t>
  </si>
  <si>
    <t>FACT. 027</t>
  </si>
  <si>
    <t>2791-2015</t>
  </si>
  <si>
    <t>PRENDAS DE VESTIR</t>
  </si>
  <si>
    <t>2796-2015</t>
  </si>
  <si>
    <t>ISOLUX, SRL</t>
  </si>
  <si>
    <t>LETRERO DEL CIBAO</t>
  </si>
  <si>
    <t>101-71768-8</t>
  </si>
  <si>
    <t>EDUPROGRESO SRL.</t>
  </si>
  <si>
    <t>FACTD. 0114</t>
  </si>
  <si>
    <t>815-2016</t>
  </si>
  <si>
    <t>ARTHAS INVESMENT</t>
  </si>
  <si>
    <t>1005-2016</t>
  </si>
  <si>
    <t>FACT. 0359</t>
  </si>
  <si>
    <t>1123-2016</t>
  </si>
  <si>
    <t>FACT.0150</t>
  </si>
  <si>
    <t>1374-2016</t>
  </si>
  <si>
    <t>FACT.0561</t>
  </si>
  <si>
    <t>1453-2016</t>
  </si>
  <si>
    <t>FACT.0566</t>
  </si>
  <si>
    <t>1454-2016</t>
  </si>
  <si>
    <t>FACT. 0180</t>
  </si>
  <si>
    <t>1516-2016</t>
  </si>
  <si>
    <t>130863271</t>
  </si>
  <si>
    <t>TSE TOP SAFETY EQUIPMENTS, SRL</t>
  </si>
  <si>
    <t>1233-2016</t>
  </si>
  <si>
    <t>130814572</t>
  </si>
  <si>
    <t>BRIABEL SOLUTIONS GROUP, SRL</t>
  </si>
  <si>
    <t>FACT.  0147</t>
  </si>
  <si>
    <t>0044-2017</t>
  </si>
  <si>
    <t>AVELIA COMERCIAL, SRL</t>
  </si>
  <si>
    <t>FACT. 0054</t>
  </si>
  <si>
    <t>00100</t>
  </si>
  <si>
    <t>DAMEIE COMERCIAL, SRL</t>
  </si>
  <si>
    <t>AVANCE 20% LIB. DEV.</t>
  </si>
  <si>
    <t>2805-2015</t>
  </si>
  <si>
    <t>FACT .360</t>
  </si>
  <si>
    <t>1525-2016</t>
  </si>
  <si>
    <t>CALZADOS</t>
  </si>
  <si>
    <t>PAPEL ESCRITORIO</t>
  </si>
  <si>
    <t>FACT. 046 (MONTO TOTAL ORDEN DE PAGO $103,604.00)</t>
  </si>
  <si>
    <t>2563-2015</t>
  </si>
  <si>
    <t>199520</t>
  </si>
  <si>
    <t>130-76734-3</t>
  </si>
  <si>
    <t>GRUPO WACHARIX</t>
  </si>
  <si>
    <t>FACT. 0064</t>
  </si>
  <si>
    <t>1507-2016</t>
  </si>
  <si>
    <t>214949</t>
  </si>
  <si>
    <t>PAPEL CARTON</t>
  </si>
  <si>
    <t>FACT. 055 (MONTO TOTAL ORDEN DE PAGO $843,349.18)</t>
  </si>
  <si>
    <t>3080-2015</t>
  </si>
  <si>
    <t>189330</t>
  </si>
  <si>
    <t>FACT. 1686 (MONTO TOTAL ORDEN DE PAGO $732319.80)</t>
  </si>
  <si>
    <t>783-2014</t>
  </si>
  <si>
    <t>ZOSTESA ZORRILLA SERV. TECNICOS ELECTROMECANICOS</t>
  </si>
  <si>
    <t>1506-2016</t>
  </si>
  <si>
    <t>INVERSIONES CAMPOFELICE DI ROCELLA</t>
  </si>
  <si>
    <t>FACT. 002 (LIB. 6291 ANULADO)</t>
  </si>
  <si>
    <t>854-2015</t>
  </si>
  <si>
    <t>130-69540-7</t>
  </si>
  <si>
    <t>OD DOMINICANA (OFFICE DEPOT)</t>
  </si>
  <si>
    <t>FACT. 1711 (MONTO TOTAL ORDEN DE PAGO $248,363.84)</t>
  </si>
  <si>
    <t>1341-2016</t>
  </si>
  <si>
    <t xml:space="preserve">PRODUCTOS DE ARTES GRAFICAS </t>
  </si>
  <si>
    <t>CENTRO DE TROFEOS Y UTILES DEPORTIVOS</t>
  </si>
  <si>
    <t>FAC.T 0282</t>
  </si>
  <si>
    <t>2378-2015</t>
  </si>
  <si>
    <t>FACT. 1686 (MONTO TOTAL ORDEN DE PAGO $732,319.80)</t>
  </si>
  <si>
    <t>FACT.4099</t>
  </si>
  <si>
    <t>749-2016</t>
  </si>
  <si>
    <t>101-12743-2</t>
  </si>
  <si>
    <t>SALADIN INDUSTRIAS GRAFICA</t>
  </si>
  <si>
    <t>FACT. 67 68 69 70 71 72</t>
  </si>
  <si>
    <t>842-2016</t>
  </si>
  <si>
    <t>1072-2016</t>
  </si>
  <si>
    <t>FACT. 0567 (MONTO TOTAL ORDEN DE PAGO $299,720)</t>
  </si>
  <si>
    <t>1421-206</t>
  </si>
  <si>
    <t>EDITORA CORRIPO SAS</t>
  </si>
  <si>
    <t>FACT.1162</t>
  </si>
  <si>
    <t>1436-2016</t>
  </si>
  <si>
    <t>FACT. 179 (MONTO TOTAL ORDEN DE PAGO $203,609)</t>
  </si>
  <si>
    <t>1458-2016</t>
  </si>
  <si>
    <t>213107</t>
  </si>
  <si>
    <t>1791-2016</t>
  </si>
  <si>
    <t>113107351</t>
  </si>
  <si>
    <t>CONSULTORA HANOMAS, SRL</t>
  </si>
  <si>
    <t>FACT. 03</t>
  </si>
  <si>
    <t>1755-2016</t>
  </si>
  <si>
    <t>131389882</t>
  </si>
  <si>
    <t>DALMATA COMERCIAL, EIRL</t>
  </si>
  <si>
    <t>FACT. 0001</t>
  </si>
  <si>
    <t>1554-2016</t>
  </si>
  <si>
    <t>101087961</t>
  </si>
  <si>
    <t>FACT.  1184</t>
  </si>
  <si>
    <t>1983-2016</t>
  </si>
  <si>
    <t>130980969</t>
  </si>
  <si>
    <t>SIDERDOM CONSTRUCTORA, SRL</t>
  </si>
  <si>
    <t>FACT. 002 (TOTAL OP $184,434.00) LIB. DEV.</t>
  </si>
  <si>
    <t>2915-2014</t>
  </si>
  <si>
    <t>EDICIONES VALDEZ</t>
  </si>
  <si>
    <t>FACT. 0551</t>
  </si>
  <si>
    <t>203-2015</t>
  </si>
  <si>
    <t>LIBROS, REVISTAS Y PERIODICOS</t>
  </si>
  <si>
    <t>FACT. 71014</t>
  </si>
  <si>
    <t>282</t>
  </si>
  <si>
    <t>TEXTO DE ENSEÑANZA</t>
  </si>
  <si>
    <t>EDITORA ALFA &amp; OMEGA, SRL</t>
  </si>
  <si>
    <t>FACT. 613</t>
  </si>
  <si>
    <t>740-2016</t>
  </si>
  <si>
    <t>101-64707-8</t>
  </si>
  <si>
    <t>EDITORIAL SANTILLANA</t>
  </si>
  <si>
    <t>1403-2016</t>
  </si>
  <si>
    <t>1402-2016</t>
  </si>
  <si>
    <t>FACTSS.239, 240, 241, 242,243,244, 245 Y 246</t>
  </si>
  <si>
    <t>1429-206</t>
  </si>
  <si>
    <t>EDITORIAL SANTILLANA, S.A.</t>
  </si>
  <si>
    <t>FACT.5380 , 5381, 5383  CONT. 690</t>
  </si>
  <si>
    <t>1598-2016</t>
  </si>
  <si>
    <t>FACT. 384 79 82 86 85 88 89 90</t>
  </si>
  <si>
    <t>1664-2016</t>
  </si>
  <si>
    <t>130108803</t>
  </si>
  <si>
    <t>INVERSIONES TRES C, SRL</t>
  </si>
  <si>
    <t>FACT. 787 788</t>
  </si>
  <si>
    <t>1925-2106</t>
  </si>
  <si>
    <t>ARTICULOS DE CUERO</t>
  </si>
  <si>
    <t>130742721</t>
  </si>
  <si>
    <t>FACT..0158 (MONTO TOTAL OP $365,002.32)</t>
  </si>
  <si>
    <t>1774-2016</t>
  </si>
  <si>
    <t>ARTICULOS DE GAUCHOS</t>
  </si>
  <si>
    <t>SILUETTE PERFET IMPORTANTES  CORP, SRL</t>
  </si>
  <si>
    <t>FACT. 0298 (MONTO TOTAL ORDEN DE PAGO $1,161,329.33)</t>
  </si>
  <si>
    <t>1422-2016</t>
  </si>
  <si>
    <t>214584</t>
  </si>
  <si>
    <t>ARTICULOS DE PLASTICO</t>
  </si>
  <si>
    <t>ZADESA</t>
  </si>
  <si>
    <t>FACT. 0302</t>
  </si>
  <si>
    <t>2497-2015</t>
  </si>
  <si>
    <t>FACT. 0203</t>
  </si>
  <si>
    <t>3218-2015</t>
  </si>
  <si>
    <t>101710047</t>
  </si>
  <si>
    <t>SERGIO GUZMAN SOFTWARES, SRL</t>
  </si>
  <si>
    <t>FACT.018 (MONTO TOTAL OP 97,924.44)</t>
  </si>
  <si>
    <t>1357-2016</t>
  </si>
  <si>
    <t>SERVICIOS DE RECOLECCION PRO HIGIENE Y SALUD</t>
  </si>
  <si>
    <t>360-2016</t>
  </si>
  <si>
    <t>202597</t>
  </si>
  <si>
    <t>FACT.0073 (MONTO TOTAL ORDEN PAGO $695,938.09)</t>
  </si>
  <si>
    <t>1221-2016</t>
  </si>
  <si>
    <t>209577</t>
  </si>
  <si>
    <t>LA 27 COMERCIAL, SRL</t>
  </si>
  <si>
    <t>FACT. 079 (MONTO TOTAL ORDEN PAGO $3,417,781.62)</t>
  </si>
  <si>
    <t>1174-2016</t>
  </si>
  <si>
    <t>INVERSIONES WILENU</t>
  </si>
  <si>
    <t>FACT. 323 (MONTO TOTAL ORDEN DE PAGO $809,303.00)</t>
  </si>
  <si>
    <t>1485-2016</t>
  </si>
  <si>
    <t>214579</t>
  </si>
  <si>
    <t>122021264</t>
  </si>
  <si>
    <t>RALANSA, EIRL</t>
  </si>
  <si>
    <t>ANTICIPO</t>
  </si>
  <si>
    <t>2028-2016</t>
  </si>
  <si>
    <t>220841</t>
  </si>
  <si>
    <t>130105995</t>
  </si>
  <si>
    <t>MADISON IMPORT</t>
  </si>
  <si>
    <t>1308-2016</t>
  </si>
  <si>
    <t>220662</t>
  </si>
  <si>
    <t>FACT. 166</t>
  </si>
  <si>
    <t>FACT. 170</t>
  </si>
  <si>
    <t>1549-2016</t>
  </si>
  <si>
    <t>PRODUCTO DE VIDRIO, LOZA Y PORCELANA</t>
  </si>
  <si>
    <t>FACT. 158</t>
  </si>
  <si>
    <t>1355-2016</t>
  </si>
  <si>
    <t>PRODUCTO FERROSO</t>
  </si>
  <si>
    <t>ESTRUCTURAS METALICAS ACABADAS</t>
  </si>
  <si>
    <t>COMERCIALIZADORA LANIPSE</t>
  </si>
  <si>
    <t>2376-2015</t>
  </si>
  <si>
    <t>130-81379-5</t>
  </si>
  <si>
    <t>BROXTON DOMINICANA</t>
  </si>
  <si>
    <t>FACT. 003 (MONTO TOTAL ORDEN DE PAGO $695,695.47)</t>
  </si>
  <si>
    <t>1307-2016</t>
  </si>
  <si>
    <t>101-89393-1</t>
  </si>
  <si>
    <t>OFFITEK</t>
  </si>
  <si>
    <t>FACT. 2240 (MONTO TOTAL ORDEN DE PAGO $226,400.48)</t>
  </si>
  <si>
    <t>453-2016</t>
  </si>
  <si>
    <t>ACCESORIOS DE METAL</t>
  </si>
  <si>
    <t>101718902</t>
  </si>
  <si>
    <t>FACT. 079</t>
  </si>
  <si>
    <t>GASOLINA</t>
  </si>
  <si>
    <t>FACT0 2792</t>
  </si>
  <si>
    <t>1294-2016</t>
  </si>
  <si>
    <t>130192731</t>
  </si>
  <si>
    <t>SUNIX PETROLIUM, SRL</t>
  </si>
  <si>
    <t>FACT.4964</t>
  </si>
  <si>
    <t>0166-2017</t>
  </si>
  <si>
    <t>130689164</t>
  </si>
  <si>
    <t>SIGMA PETROLEUM</t>
  </si>
  <si>
    <t>FACT.7497</t>
  </si>
  <si>
    <t>0172-2017</t>
  </si>
  <si>
    <t>FACT.7393</t>
  </si>
  <si>
    <t>0051-2017</t>
  </si>
  <si>
    <t>GASOIL</t>
  </si>
  <si>
    <t>ACEITES Y GRASAS</t>
  </si>
  <si>
    <t>LUBRICANTES INTERNACIONAL</t>
  </si>
  <si>
    <t>FACT. 1312</t>
  </si>
  <si>
    <t>3085-2015</t>
  </si>
  <si>
    <t>FACT.2394</t>
  </si>
  <si>
    <t>1424-2016</t>
  </si>
  <si>
    <t>FACT. 32758</t>
  </si>
  <si>
    <t>1425-2016</t>
  </si>
  <si>
    <t>FACT.  05290</t>
  </si>
  <si>
    <t xml:space="preserve"> 13/12/16</t>
  </si>
  <si>
    <t>2016-2016</t>
  </si>
  <si>
    <t>FACT.0065</t>
  </si>
  <si>
    <t>1676-2016</t>
  </si>
  <si>
    <t>02</t>
  </si>
  <si>
    <t>PRODUCTOS FOTOQUIMICOS</t>
  </si>
  <si>
    <t>FACT. 0309</t>
  </si>
  <si>
    <t>0055-2017</t>
  </si>
  <si>
    <t>220697</t>
  </si>
  <si>
    <t>INSECTICIDAS, FUMIGANTES</t>
  </si>
  <si>
    <t>INDUSTRIAS TUCAN</t>
  </si>
  <si>
    <t>FACT. 104 103</t>
  </si>
  <si>
    <t>1209-2016</t>
  </si>
  <si>
    <t>210229</t>
  </si>
  <si>
    <t>MATERIAL LIMPIEZA</t>
  </si>
  <si>
    <t>FACT.0 013</t>
  </si>
  <si>
    <t>101566558</t>
  </si>
  <si>
    <t>CARY INDUSTRIAL, S.A</t>
  </si>
  <si>
    <t>FACT.  4729</t>
  </si>
  <si>
    <t>0081-2017</t>
  </si>
  <si>
    <t xml:space="preserve">UTILES DE ESCRITORIO, OFICINA Y ENSEÑANZA </t>
  </si>
  <si>
    <t>130659273</t>
  </si>
  <si>
    <t>SOLUCIONES EMPRESARIALES Y DE NEGOCIOS DIAZ MORE, SRL</t>
  </si>
  <si>
    <t>0060-2017</t>
  </si>
  <si>
    <t>016316</t>
  </si>
  <si>
    <t>9</t>
  </si>
  <si>
    <t>224534</t>
  </si>
  <si>
    <t>MULTISERVICIOS OCNAB</t>
  </si>
  <si>
    <t>FACT. 005 (TOTAL ORDEN $3,405,331.72)</t>
  </si>
  <si>
    <t>3219-2015</t>
  </si>
  <si>
    <t>PAOLA LETICIA ACOSTA LOPEZ</t>
  </si>
  <si>
    <t>COMPU-OFFICE DOMINICANA</t>
  </si>
  <si>
    <t>FACT. 2756</t>
  </si>
  <si>
    <t>336-2016</t>
  </si>
  <si>
    <t>101025506</t>
  </si>
  <si>
    <t>PRODUCTIVE BUSINESS SOLUTIONS</t>
  </si>
  <si>
    <t>FACT. B1904</t>
  </si>
  <si>
    <t>FACT. 3227 (TOTAL ORDEN DE PAGO $297,048.69</t>
  </si>
  <si>
    <t>2960-2015</t>
  </si>
  <si>
    <t>FACT. 0046 (MONTO TOTAL ORDEN DE PAGO $103,604.00)</t>
  </si>
  <si>
    <t>FACTD. 2547</t>
  </si>
  <si>
    <t>526-2016</t>
  </si>
  <si>
    <t>131155634</t>
  </si>
  <si>
    <t>3129-2015</t>
  </si>
  <si>
    <t>130811946</t>
  </si>
  <si>
    <t>RAMSA COMERCIAL</t>
  </si>
  <si>
    <t>FACT. 0078</t>
  </si>
  <si>
    <t>659-2016</t>
  </si>
  <si>
    <t>130171114</t>
  </si>
  <si>
    <t>COMERCIALIZADORA TROPICAL SAN CRISTOBAL</t>
  </si>
  <si>
    <t>2861-2015</t>
  </si>
  <si>
    <t>FACT. 0031 (MONTO TOTAL ORDEN DE PAGO $1,780,177.50)</t>
  </si>
  <si>
    <t>3141-2015</t>
  </si>
  <si>
    <t>FACT. AUMENTO 5%</t>
  </si>
  <si>
    <t>933-2016</t>
  </si>
  <si>
    <t>FACT. 0525</t>
  </si>
  <si>
    <t>864-2016</t>
  </si>
  <si>
    <t>FACT. 040</t>
  </si>
  <si>
    <t>1373-2016</t>
  </si>
  <si>
    <t>FACT. 0011 (MONTO TOTAL ORDEN DE PAGO $556,812.5)</t>
  </si>
  <si>
    <t>1434-2016</t>
  </si>
  <si>
    <t>1387-2016</t>
  </si>
  <si>
    <t>FACT 235 236</t>
  </si>
  <si>
    <t>1547-2016</t>
  </si>
  <si>
    <t>130-15139-3</t>
  </si>
  <si>
    <t>HERMOSILLO COMERCIAL</t>
  </si>
  <si>
    <t>FACT. 1384</t>
  </si>
  <si>
    <t>1571-2016</t>
  </si>
  <si>
    <t>FACT. 180</t>
  </si>
  <si>
    <t>3314-2015</t>
  </si>
  <si>
    <t>130452032</t>
  </si>
  <si>
    <t>F &amp; G OFFICE SOLUTION S.R.L.</t>
  </si>
  <si>
    <t>FACT. 4024</t>
  </si>
  <si>
    <t>1682-2016</t>
  </si>
  <si>
    <t>FACT. 1657</t>
  </si>
  <si>
    <t>1833-2016</t>
  </si>
  <si>
    <t>1832-2016</t>
  </si>
  <si>
    <t>FACT. 4213</t>
  </si>
  <si>
    <t>1730-2016</t>
  </si>
  <si>
    <t>130247161</t>
  </si>
  <si>
    <t>INVERSIONES WILENU, SRL</t>
  </si>
  <si>
    <t>FACT. 0321</t>
  </si>
  <si>
    <t>1949-2016</t>
  </si>
  <si>
    <t>SUMINISTRO DE OFICINA CAMPAMENTO DE VERANO TIC 2016</t>
  </si>
  <si>
    <t>FACT.  0027</t>
  </si>
  <si>
    <t>1697-2016</t>
  </si>
  <si>
    <t>FACT.  0346</t>
  </si>
  <si>
    <t>1977-2016</t>
  </si>
  <si>
    <t>UTILES DE DEPORTES Y RECREATIVOS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</si>
  <si>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</si>
  <si>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ANDRES DAUHAJRE, SA.</t>
  </si>
  <si>
    <t>FACT. 79 81</t>
  </si>
  <si>
    <t>UTILES COCINA Y COMEDOR</t>
  </si>
  <si>
    <t>1017100477</t>
  </si>
  <si>
    <t>1166-2016</t>
  </si>
  <si>
    <t xml:space="preserve">CONSORCIO ESTANCIAS INFANTILES </t>
  </si>
  <si>
    <t>850-2016</t>
  </si>
  <si>
    <t>PRODUCTOS ELECTRICOS Y AFINES</t>
  </si>
  <si>
    <t>130728862</t>
  </si>
  <si>
    <t>INMAGOKA</t>
  </si>
  <si>
    <t>FACT. 078</t>
  </si>
  <si>
    <t>3188-2015</t>
  </si>
  <si>
    <t>FACT. 010</t>
  </si>
  <si>
    <t>1027-2016</t>
  </si>
  <si>
    <t>FACT.079</t>
  </si>
  <si>
    <t>130-45203-2</t>
  </si>
  <si>
    <t>FACT. 3977 (MONTO TOTAL ORDEN DE PAGO $800,630)</t>
  </si>
  <si>
    <t>1150-2016</t>
  </si>
  <si>
    <t>OTROS REPUESTOS Y ACCESORIOS MENORES</t>
  </si>
  <si>
    <t>PRODUCTIVE BUSINESS SOLUTIONS DOMINICANA S. A.</t>
  </si>
  <si>
    <t>FACT. 1840</t>
  </si>
  <si>
    <t>3048-2015</t>
  </si>
  <si>
    <t>130-19545-5</t>
  </si>
  <si>
    <t>FACT. 0942</t>
  </si>
  <si>
    <t>670-2016</t>
  </si>
  <si>
    <t>JUBILACIONES</t>
  </si>
  <si>
    <t>AYUDA Y DONACIONAOCASIONALES A HOGARES Y PERSONAS</t>
  </si>
  <si>
    <t>41000771</t>
  </si>
  <si>
    <t>OBISPADO DE NUESTRA SEÑORA DE LA ALTAGRACIA</t>
  </si>
  <si>
    <t>CUB,. 006</t>
  </si>
  <si>
    <t>0384-2016</t>
  </si>
  <si>
    <t>TRANSF. CORRIENTES A INST. SIN FINES DE LUCRO</t>
  </si>
  <si>
    <t>430056154</t>
  </si>
  <si>
    <t>OBISPADO DE  LA VEGA</t>
  </si>
  <si>
    <t>ADENDA 939-2014</t>
  </si>
  <si>
    <t>0267-2016</t>
  </si>
  <si>
    <t>430062342</t>
  </si>
  <si>
    <t>FUNDACION NIDO PARA ÁNGELES</t>
  </si>
  <si>
    <t>CONVENIO 1299-2015</t>
  </si>
  <si>
    <t>PAGO INICIAL</t>
  </si>
  <si>
    <t>609-2016</t>
  </si>
  <si>
    <t>401052571</t>
  </si>
  <si>
    <t>FUNDACION PARA EL DESARROLLO COMUNITARIO SAVE THE CHILDREN DOM.</t>
  </si>
  <si>
    <t>CONTR.0565-2</t>
  </si>
  <si>
    <t>131193471</t>
  </si>
  <si>
    <t>CENTRO DE FORMACION Y DESARROLLO INTEGRAL</t>
  </si>
  <si>
    <t>OFIC.80-2015-145-2016 Y 305-2016</t>
  </si>
  <si>
    <t>430007994</t>
  </si>
  <si>
    <t>HOGAR DOÑA CHUCHA</t>
  </si>
  <si>
    <t>PAGO DEL 40% 2DO PAG</t>
  </si>
  <si>
    <t>280/2016</t>
  </si>
  <si>
    <t>TRANSF. CORRIENTES A INST. PUB. DESENTRALIZADAS Y AUTONOMAS</t>
  </si>
  <si>
    <t>406011021</t>
  </si>
  <si>
    <t>CORPORACION DE ACANTARILLADO DE MOCA</t>
  </si>
  <si>
    <t>CONVENIO</t>
  </si>
  <si>
    <t>APORTE TRANSF.CTES.A OTRAS INST. PUBLICAS</t>
  </si>
  <si>
    <t>ACTVIDAD</t>
  </si>
  <si>
    <t>VMP</t>
  </si>
  <si>
    <t>306-2016</t>
  </si>
  <si>
    <t>DIPLOMADO</t>
  </si>
  <si>
    <t>56-2016</t>
  </si>
  <si>
    <t>MOBILIARIOS  (2611)</t>
  </si>
  <si>
    <t>101-51708-5</t>
  </si>
  <si>
    <t>EMPRESAS INTEGRADAS</t>
  </si>
  <si>
    <t>FACTG. 636 651</t>
  </si>
  <si>
    <t>100-2016</t>
  </si>
  <si>
    <t>FACT. 0656</t>
  </si>
  <si>
    <t>212-2016</t>
  </si>
  <si>
    <t>IMPORTADORA BARBERA SRL.</t>
  </si>
  <si>
    <t>FACT.  0204</t>
  </si>
  <si>
    <t>374-2015</t>
  </si>
  <si>
    <t>FACT. 0482</t>
  </si>
  <si>
    <t>2408-2016</t>
  </si>
  <si>
    <t>CLUSTER DEL HIERRO</t>
  </si>
  <si>
    <t>CLUSTER DEL MUEBLE DE SANTO DOMINGO</t>
  </si>
  <si>
    <t>455-2016</t>
  </si>
  <si>
    <t>NAIPAUL TRADING SRL</t>
  </si>
  <si>
    <t>FACT.  028</t>
  </si>
  <si>
    <t>EQUITECH GROUP</t>
  </si>
  <si>
    <t>596-2016</t>
  </si>
  <si>
    <t>J &amp; A NEW GENERATION SUPPLIES</t>
  </si>
  <si>
    <t>FACT.0012 (TOTAL OP 3,819,789.80)</t>
  </si>
  <si>
    <t>1702-2016</t>
  </si>
  <si>
    <t>FACT. 638</t>
  </si>
  <si>
    <t>746/2016</t>
  </si>
  <si>
    <t>130684383</t>
  </si>
  <si>
    <t>GARCIA TEJERA &amp; ASOCIADOS</t>
  </si>
  <si>
    <t>476-2016</t>
  </si>
  <si>
    <t>FACT. 205 206</t>
  </si>
  <si>
    <t>672-2015</t>
  </si>
  <si>
    <t>FACTS. 0510 Y 0514</t>
  </si>
  <si>
    <t>771-2016</t>
  </si>
  <si>
    <t>130762031</t>
  </si>
  <si>
    <t>CHAMARTIN INVERSIONES</t>
  </si>
  <si>
    <t>FACT.0017</t>
  </si>
  <si>
    <t>1013-2016</t>
  </si>
  <si>
    <t>130090823</t>
  </si>
  <si>
    <t>CONSTRUCCIONES Y DISEÑOS DE MAQUINARIAS INDUSTRIALES</t>
  </si>
  <si>
    <t>970-2016</t>
  </si>
  <si>
    <t>FACT. 016</t>
  </si>
  <si>
    <t>1010-2016</t>
  </si>
  <si>
    <t>FACT. 773</t>
  </si>
  <si>
    <t>968-2016</t>
  </si>
  <si>
    <t>1088-2016</t>
  </si>
  <si>
    <t>102-31060-2</t>
  </si>
  <si>
    <t xml:space="preserve">UNIVERSAL DE COMPUTOS </t>
  </si>
  <si>
    <t>PAGO(UNICO)</t>
  </si>
  <si>
    <t>1132-2016</t>
  </si>
  <si>
    <t>102324298</t>
  </si>
  <si>
    <t>SISTEMAS Y TECNOLOGIA,SRL</t>
  </si>
  <si>
    <t>FACT.PAGO 5% 31</t>
  </si>
  <si>
    <t>895-2016</t>
  </si>
  <si>
    <t>ADENDA 1 NO.0290</t>
  </si>
  <si>
    <t>915-2016</t>
  </si>
  <si>
    <t>00109114744</t>
  </si>
  <si>
    <t>2624-2015</t>
  </si>
  <si>
    <t>123013779</t>
  </si>
  <si>
    <t>LUNES SUPLIDORES DE OFICINA SRL.</t>
  </si>
  <si>
    <t>FACT.0201</t>
  </si>
  <si>
    <t>1204-2016</t>
  </si>
  <si>
    <t>130-77514-1</t>
  </si>
  <si>
    <t>OFINOVA SRL.</t>
  </si>
  <si>
    <t>FACT.0401</t>
  </si>
  <si>
    <t>1302-2016</t>
  </si>
  <si>
    <t>FACT.0243 Y 0244</t>
  </si>
  <si>
    <t>1350-2006</t>
  </si>
  <si>
    <t>130-92774-1</t>
  </si>
  <si>
    <t>NG EDICIONES MULTIMEDIA</t>
  </si>
  <si>
    <t>FACTS. 165 166</t>
  </si>
  <si>
    <t>1602-2016</t>
  </si>
  <si>
    <t>FACT.0039</t>
  </si>
  <si>
    <t>1359-2016</t>
  </si>
  <si>
    <t>130-10779-3</t>
  </si>
  <si>
    <t>AMESCO, SRL</t>
  </si>
  <si>
    <t>FACT.01852</t>
  </si>
  <si>
    <t>1457-2016</t>
  </si>
  <si>
    <t>1418-2016</t>
  </si>
  <si>
    <t>130-22255-1</t>
  </si>
  <si>
    <t>OPEPI FERRETERIA</t>
  </si>
  <si>
    <t>FACT. 073</t>
  </si>
  <si>
    <t>1466-2016</t>
  </si>
  <si>
    <t>FACT. 531</t>
  </si>
  <si>
    <t>1477-2016</t>
  </si>
  <si>
    <t>FACT. 11</t>
  </si>
  <si>
    <t>966-2016</t>
  </si>
  <si>
    <t>130-76203-1</t>
  </si>
  <si>
    <t>1129-2016</t>
  </si>
  <si>
    <t>FACT.  0074</t>
  </si>
  <si>
    <t>1500-2016</t>
  </si>
  <si>
    <t>1501-2016</t>
  </si>
  <si>
    <t>101-88072-4</t>
  </si>
  <si>
    <t>632-2016</t>
  </si>
  <si>
    <t>101-82468-9</t>
  </si>
  <si>
    <t>COMERCIALIZADORA MELO</t>
  </si>
  <si>
    <t>FACT. 019</t>
  </si>
  <si>
    <t>1666-2016</t>
  </si>
  <si>
    <t>131-09801-2</t>
  </si>
  <si>
    <t>AMPARO ARIAS &amp; ASOCIADOS</t>
  </si>
  <si>
    <t>1570-2016</t>
  </si>
  <si>
    <t>130-16457-6</t>
  </si>
  <si>
    <t>PROAGRO DOMINICANO</t>
  </si>
  <si>
    <t>FACT. 261</t>
  </si>
  <si>
    <t>1703-2016</t>
  </si>
  <si>
    <t>130840725</t>
  </si>
  <si>
    <t>QS SUPLIOFICE, SRL</t>
  </si>
  <si>
    <t>FCT. 29-30</t>
  </si>
  <si>
    <t>1693-2016</t>
  </si>
  <si>
    <t>26/10/816</t>
  </si>
  <si>
    <t>FACT. 00574</t>
  </si>
  <si>
    <t>1747-2016</t>
  </si>
  <si>
    <t>130829497</t>
  </si>
  <si>
    <t>CIZZKO INTERNATIONAL, SRL (CONSORCIO MOBILIARIOS NACIONAL)</t>
  </si>
  <si>
    <t>FACT.21-22</t>
  </si>
  <si>
    <t>0098-2017</t>
  </si>
  <si>
    <t>FACT. 0176</t>
  </si>
  <si>
    <t>329-2016</t>
  </si>
  <si>
    <t>218407</t>
  </si>
  <si>
    <t>FACT. 0246</t>
  </si>
  <si>
    <t>1961-2016</t>
  </si>
  <si>
    <t>219864</t>
  </si>
  <si>
    <t>130107793</t>
  </si>
  <si>
    <t>1992-*2016</t>
  </si>
  <si>
    <t>220608</t>
  </si>
  <si>
    <t>101897414</t>
  </si>
  <si>
    <t>MULTISERVICIOS BAROFFIO</t>
  </si>
  <si>
    <t>FACT. 0216</t>
  </si>
  <si>
    <t>0067-2017</t>
  </si>
  <si>
    <t>222068</t>
  </si>
  <si>
    <t>130849056</t>
  </si>
  <si>
    <t>PROTECTORA NACIONAL RANCIER, SRL</t>
  </si>
  <si>
    <t>FACT. 0010</t>
  </si>
  <si>
    <t>0087-2017</t>
  </si>
  <si>
    <t>151185</t>
  </si>
  <si>
    <t>101517085</t>
  </si>
  <si>
    <t>FACT. 0703</t>
  </si>
  <si>
    <t>109-2017</t>
  </si>
  <si>
    <t>056012489-5</t>
  </si>
  <si>
    <t>0068-2016</t>
  </si>
  <si>
    <t>101893931</t>
  </si>
  <si>
    <t>OFFITEK srl</t>
  </si>
  <si>
    <t>FACT. 9807  (LIB. DEV.)</t>
  </si>
  <si>
    <t>1441-2014</t>
  </si>
  <si>
    <t>221966</t>
  </si>
  <si>
    <t>EQUIPOS DE INFORMATICA</t>
  </si>
  <si>
    <t>130-04306-1</t>
  </si>
  <si>
    <t>FACT. 1528 (MONTO TOTAL ORDEN DE PAGO $2,014,968.00&gt;)</t>
  </si>
  <si>
    <t>463-2016</t>
  </si>
  <si>
    <t>208313</t>
  </si>
  <si>
    <t xml:space="preserve">                                                        </t>
  </si>
  <si>
    <t>FACT.1340</t>
  </si>
  <si>
    <t>1131-2016</t>
  </si>
  <si>
    <t>209158</t>
  </si>
  <si>
    <t>FACT.1339</t>
  </si>
  <si>
    <t>209332</t>
  </si>
  <si>
    <t>FACT. 0948</t>
  </si>
  <si>
    <t>217971</t>
  </si>
  <si>
    <t>CENTRO ESPECIALIZADO DE COMPUTACION, SRL</t>
  </si>
  <si>
    <t>FACT. 09220</t>
  </si>
  <si>
    <t>1959-2016</t>
  </si>
  <si>
    <t>222798</t>
  </si>
  <si>
    <t>FACT.  0012</t>
  </si>
  <si>
    <t>EFECTOS ELECTRICOS</t>
  </si>
  <si>
    <t>FACT. 4131</t>
  </si>
  <si>
    <t>1552-2016</t>
  </si>
  <si>
    <t>131361285</t>
  </si>
  <si>
    <t>SERVICIOS MULTIPLES ZAYAS, SRL</t>
  </si>
  <si>
    <t>FACT. 1018</t>
  </si>
  <si>
    <t>0066-2017</t>
  </si>
  <si>
    <t>OTROS MOBILIARIOS Y EQS. NO IDENTIFICADOS</t>
  </si>
  <si>
    <t>EQUIPOS EDUCATIVOS / EQUIPOS AUDIOVISUALES</t>
  </si>
  <si>
    <t>CAMARAS FOTOGRAFIAS Y DE VIDEOS</t>
  </si>
  <si>
    <t>OTROS MOBILIARIOS</t>
  </si>
  <si>
    <t>131-11426-1</t>
  </si>
  <si>
    <t>CONSORCIO PRO IUMECA</t>
  </si>
  <si>
    <t>239-2016</t>
  </si>
  <si>
    <t>206467</t>
  </si>
  <si>
    <t>101-74211-9</t>
  </si>
  <si>
    <t>FACT.3861 (MONTO TOTAL ORDEN DE PAGO $133,348,024.00)</t>
  </si>
  <si>
    <t>D</t>
  </si>
  <si>
    <t>1001-2016</t>
  </si>
  <si>
    <t>8/6/20165</t>
  </si>
  <si>
    <t>207846</t>
  </si>
  <si>
    <t>430-055131</t>
  </si>
  <si>
    <t>CLUSTER DEL MUEBLE DE LA PROVINCIA DE SANTIAGO</t>
  </si>
  <si>
    <t>FACT. 0423</t>
  </si>
  <si>
    <t>1266-2016</t>
  </si>
  <si>
    <t>210841</t>
  </si>
  <si>
    <t>1732-2016</t>
  </si>
  <si>
    <t>FACT. 4294</t>
  </si>
  <si>
    <t>1486-2016</t>
  </si>
  <si>
    <t>214000</t>
  </si>
  <si>
    <t>130508704</t>
  </si>
  <si>
    <t>SAICORP DOMINICANA, SRL</t>
  </si>
  <si>
    <t>FACT.  45 46 47 48</t>
  </si>
  <si>
    <t>1723-2016</t>
  </si>
  <si>
    <t>218150</t>
  </si>
  <si>
    <t>130-35214-3</t>
  </si>
  <si>
    <t>1267-2016</t>
  </si>
  <si>
    <t>213748</t>
  </si>
  <si>
    <t>101820209</t>
  </si>
  <si>
    <t>TALLERES MARCOS, SRL</t>
  </si>
  <si>
    <t>FACT.  1723 LIB. DEVUELTO</t>
  </si>
  <si>
    <t>220908</t>
  </si>
  <si>
    <t>047-0010927-7</t>
  </si>
  <si>
    <t>SIXTO GARCIA NOLASCO</t>
  </si>
  <si>
    <t>FACT. 1311</t>
  </si>
  <si>
    <t>1156-2016</t>
  </si>
  <si>
    <t>212738</t>
  </si>
  <si>
    <t>AUTOMOVILES Y CAMIONES</t>
  </si>
  <si>
    <t>101-01114-9</t>
  </si>
  <si>
    <t>GRUPO VIAMAR</t>
  </si>
  <si>
    <t>2866-2015</t>
  </si>
  <si>
    <t>101-01074-6</t>
  </si>
  <si>
    <t>AUTOCAMIONES</t>
  </si>
  <si>
    <t>FACT  887 888</t>
  </si>
  <si>
    <t>866-2015</t>
  </si>
  <si>
    <t>LIB. DEV.</t>
  </si>
  <si>
    <t>101011939</t>
  </si>
  <si>
    <t>DELTA COMERCIAL</t>
  </si>
  <si>
    <t>FACT. 676 691 693</t>
  </si>
  <si>
    <t>995-2016</t>
  </si>
  <si>
    <t>101-01193-9</t>
  </si>
  <si>
    <t>CARROCERIAS Y REMOLQUES</t>
  </si>
  <si>
    <t>FACT. 0377</t>
  </si>
  <si>
    <t>2386-2015</t>
  </si>
  <si>
    <t>1473-2016</t>
  </si>
  <si>
    <t>MAQUINARIA Y EQUIPO AGROPECUARIO</t>
  </si>
  <si>
    <t xml:space="preserve">MAQUINARIA Y EQUIPO INDUSTRIAL </t>
  </si>
  <si>
    <t>SISTEMA DE AIRE ACONDICIONADO</t>
  </si>
  <si>
    <t>2729-205</t>
  </si>
  <si>
    <t>EQUIPOS DE COMUNICACIÓN</t>
  </si>
  <si>
    <t>131-16899-1</t>
  </si>
  <si>
    <t>ALONZO COMECIAL,SRL</t>
  </si>
  <si>
    <t>777-2016</t>
  </si>
  <si>
    <t>MAQUINARIA Y EQUIPO DE EMPRESARIAL DE ENERGIA</t>
  </si>
  <si>
    <t>101-10361-2</t>
  </si>
  <si>
    <t>ELECTROM, S.A.</t>
  </si>
  <si>
    <t>FACT. 868</t>
  </si>
  <si>
    <t>1018-2016</t>
  </si>
  <si>
    <t>130-997332</t>
  </si>
  <si>
    <t>OCTUBRE EMPRESARIAL</t>
  </si>
  <si>
    <t>2063-2015</t>
  </si>
  <si>
    <t>OTROS EQUIPOS VARIOS</t>
  </si>
  <si>
    <t>PROGRAMAS DE INFORMATICA</t>
  </si>
  <si>
    <t>ACTIVOS INTANGIBLES / LICENCIAS DE INFORMATICA</t>
  </si>
  <si>
    <t>130878501</t>
  </si>
  <si>
    <t>OBJELINK</t>
  </si>
  <si>
    <t>2025-2016</t>
  </si>
  <si>
    <t>220214</t>
  </si>
  <si>
    <t>OBRAS PARA EDIFICACIONES NO RESIDENCIALES</t>
  </si>
  <si>
    <t>CONSTRUCTORA JOSE REYES, S.R.L</t>
  </si>
  <si>
    <t>2601-2015</t>
  </si>
  <si>
    <t>CONSTRUCTORA ESPARZA</t>
  </si>
  <si>
    <t>0220-2016</t>
  </si>
  <si>
    <t>VINICIO DE LOS SANTOS ANGOMAS</t>
  </si>
  <si>
    <t>2591-2016</t>
  </si>
  <si>
    <t>00115363194</t>
  </si>
  <si>
    <t>NOEMI LEONEL MEDINA D ELA CRUZ</t>
  </si>
  <si>
    <t>CUB.01 (LIB.DEV)</t>
  </si>
  <si>
    <t>130458391</t>
  </si>
  <si>
    <t>TRAVENCORE, SRL</t>
  </si>
  <si>
    <t>CUB.03 (CONTR.522)</t>
  </si>
  <si>
    <t>0488-2016</t>
  </si>
  <si>
    <t>CUB.3</t>
  </si>
  <si>
    <t>193-2016</t>
  </si>
  <si>
    <t>05400961958</t>
  </si>
  <si>
    <t>LENIN HERRERA PICHARDO</t>
  </si>
  <si>
    <t>CUB. 02 (CONTR. 0566)</t>
  </si>
  <si>
    <t>0280-2016</t>
  </si>
  <si>
    <t>CONSTRUCTORA JOSE B. ALMONTE Y ASOC. SRL</t>
  </si>
  <si>
    <t>CUB.10</t>
  </si>
  <si>
    <t>0452-2015</t>
  </si>
  <si>
    <t>MENCA, SRL.</t>
  </si>
  <si>
    <t>0024-2016</t>
  </si>
  <si>
    <t>WAHINEL IDELFONSO MORETA RIVAS</t>
  </si>
  <si>
    <t>484-2016</t>
  </si>
  <si>
    <t>CONSORCIO KENETH DHARINCIMEC</t>
  </si>
  <si>
    <t>199-2016</t>
  </si>
  <si>
    <t>SAIPAN</t>
  </si>
  <si>
    <t>0498-2016</t>
  </si>
  <si>
    <t>101090472</t>
  </si>
  <si>
    <t xml:space="preserve">GONZALEZ ING. SANITARIA Y CONSTRUCCIONES SRL. GOSAICO Y/O FRANCISCO ANIBAL </t>
  </si>
  <si>
    <t>CUB. 11 Y ADICIONAL</t>
  </si>
  <si>
    <t>DIGRE</t>
  </si>
  <si>
    <t>00023-2017</t>
  </si>
  <si>
    <t>CONSTRUCTORA C.O., S.R.L.</t>
  </si>
  <si>
    <t>CUB4</t>
  </si>
  <si>
    <t>165-2016</t>
  </si>
  <si>
    <t>207795</t>
  </si>
  <si>
    <t>CONSTRUCTORA OICA</t>
  </si>
  <si>
    <t>0439-2016</t>
  </si>
  <si>
    <t>CC ENCOFRAMIENTO,SRL.</t>
  </si>
  <si>
    <t>0403-2016</t>
  </si>
  <si>
    <t>208040</t>
  </si>
  <si>
    <t>130-35539-8</t>
  </si>
  <si>
    <t>CONSTRUCTORA MELO PANIAGUA</t>
  </si>
  <si>
    <t>169-2016</t>
  </si>
  <si>
    <t>00101469336</t>
  </si>
  <si>
    <t>ING. ANGEL RAMON MARTINEZ CASTILLO</t>
  </si>
  <si>
    <t>AVANCE 20% (CONTR.1175)</t>
  </si>
  <si>
    <t>0122-2017</t>
  </si>
  <si>
    <t>DANIELA MATERIALES Y CONSTRUCCIONES SRL</t>
  </si>
  <si>
    <t>0034-2016</t>
  </si>
  <si>
    <t>JUAN HILARIO AYBAR GOMEZ</t>
  </si>
  <si>
    <t>ADENDA0769</t>
  </si>
  <si>
    <t>0365-2016</t>
  </si>
  <si>
    <t>LEONEL ALEXANDER FLORES</t>
  </si>
  <si>
    <t>CUB. 6</t>
  </si>
  <si>
    <t>0452-2016</t>
  </si>
  <si>
    <t>DEYANIRA DEL ROSARIO BOTTIER</t>
  </si>
  <si>
    <t>CUB.7</t>
  </si>
  <si>
    <t>201-2016</t>
  </si>
  <si>
    <t>DAVID ESTEBAN MEDRANO AGUILO</t>
  </si>
  <si>
    <t>CUB.6</t>
  </si>
  <si>
    <t>227-2016</t>
  </si>
  <si>
    <t xml:space="preserve">EULALIA MORILLO RODRIGUEZ </t>
  </si>
  <si>
    <t>300-2016</t>
  </si>
  <si>
    <t xml:space="preserve">MARIA ELAINE GALVAN ADAMES </t>
  </si>
  <si>
    <t>0626-2016</t>
  </si>
  <si>
    <t>B A G CONSTRUCCIONES SRL.</t>
  </si>
  <si>
    <t>204-2016</t>
  </si>
  <si>
    <t>CONSTRUCIONES SERVICIOS Y DISEÑOS CIVILES DOMINIC J A P T, SRL</t>
  </si>
  <si>
    <t>CUB. 07</t>
  </si>
  <si>
    <t>912-2016</t>
  </si>
  <si>
    <t>CUB. 08</t>
  </si>
  <si>
    <t>00100847029</t>
  </si>
  <si>
    <t>ING.RAMON CECILIO CERDA TAVERAS</t>
  </si>
  <si>
    <t>CUB.05 Y ADICIONAL</t>
  </si>
  <si>
    <t>0141-2017</t>
  </si>
  <si>
    <t>030063</t>
  </si>
  <si>
    <t>CUB.8</t>
  </si>
  <si>
    <t>0222-2016</t>
  </si>
  <si>
    <t>MARTINA REYES MENDEZ.</t>
  </si>
  <si>
    <t>JOSE ANDRES PIGUERAS TAVERAS</t>
  </si>
  <si>
    <t>CUB.08</t>
  </si>
  <si>
    <t>13076599-5</t>
  </si>
  <si>
    <t>CONSTRUCTORA DE VIAS,SRL</t>
  </si>
  <si>
    <t>CUB. 5 (LIB. NULO 12168 OBJETAL)</t>
  </si>
  <si>
    <t>130-68454-5</t>
  </si>
  <si>
    <t>INVERSIONES Y CONTRUCCIONES DEL CARIBE  PL  SRL.</t>
  </si>
  <si>
    <t>CUB.1</t>
  </si>
  <si>
    <t>0754-2016</t>
  </si>
  <si>
    <t>031-0133629-9</t>
  </si>
  <si>
    <t>ING. FRESA ADALGISA BEATO DE LOS SANTOS</t>
  </si>
  <si>
    <t>CUB.02 (ADICIONAL Y FINAL)</t>
  </si>
  <si>
    <t>0100-17</t>
  </si>
  <si>
    <t>00200843704</t>
  </si>
  <si>
    <t>ING. PEDRO JOSE SANCHEZ ESTRELLA</t>
  </si>
  <si>
    <t>00005-2017</t>
  </si>
  <si>
    <t>130-81451-1</t>
  </si>
  <si>
    <t>DISEÑO E INGENIERIA,SRL.</t>
  </si>
  <si>
    <t>CUB.5</t>
  </si>
  <si>
    <t>0764-2016</t>
  </si>
  <si>
    <t>130-48745-6</t>
  </si>
  <si>
    <t>PROYECTOS CIVILES Y ELECTROMECANICOS SRL</t>
  </si>
  <si>
    <t>751-2016</t>
  </si>
  <si>
    <t>014-0008713-4</t>
  </si>
  <si>
    <t>WELLINGTON MASSIH ENCARNACION</t>
  </si>
  <si>
    <t>0497-2016</t>
  </si>
  <si>
    <t>0664-2016</t>
  </si>
  <si>
    <t>JEANNETTE MELO ENCARNACION</t>
  </si>
  <si>
    <t>617-2016</t>
  </si>
  <si>
    <t>C &amp; A CONSULTING GROUP</t>
  </si>
  <si>
    <t>597-2016</t>
  </si>
  <si>
    <t>CONSTRUCTORA TJ</t>
  </si>
  <si>
    <t>699-2016</t>
  </si>
  <si>
    <t>008-0015689-5</t>
  </si>
  <si>
    <t>MARGARO ABEL ROSARIO GUZMAN</t>
  </si>
  <si>
    <t>765-2016</t>
  </si>
  <si>
    <t>130-44453-6</t>
  </si>
  <si>
    <t>MULTICOM</t>
  </si>
  <si>
    <t>2599-2015</t>
  </si>
  <si>
    <t>049-0057427-0</t>
  </si>
  <si>
    <t>ROSANNA MARGARITA CORTORREAL</t>
  </si>
  <si>
    <t>752-2016</t>
  </si>
  <si>
    <t>001-1416000-5</t>
  </si>
  <si>
    <t>EDWARD ANTONIO MIRABAL</t>
  </si>
  <si>
    <t>849-2016</t>
  </si>
  <si>
    <t>001-0626747-9</t>
  </si>
  <si>
    <t>JOSE MARIA POLANCO BRITO</t>
  </si>
  <si>
    <t>756-2016</t>
  </si>
  <si>
    <t>001-0083239-3</t>
  </si>
  <si>
    <t>MINERVA ALTAGRACIA BAEZ</t>
  </si>
  <si>
    <t>492-2016</t>
  </si>
  <si>
    <t>789-2016</t>
  </si>
  <si>
    <t>130-105905</t>
  </si>
  <si>
    <t>INJIVI</t>
  </si>
  <si>
    <t>CBU. 2</t>
  </si>
  <si>
    <t>791-2016</t>
  </si>
  <si>
    <t>001-0200548-5</t>
  </si>
  <si>
    <t>295-2016</t>
  </si>
  <si>
    <t>130-01322-5</t>
  </si>
  <si>
    <t>841-2016</t>
  </si>
  <si>
    <t>001-0529079-5</t>
  </si>
  <si>
    <t xml:space="preserve">JANETT EVELIO POLANCO </t>
  </si>
  <si>
    <t>130-58677-2</t>
  </si>
  <si>
    <t>R SOSA, SRL</t>
  </si>
  <si>
    <t>737-2016</t>
  </si>
  <si>
    <t>788-2016</t>
  </si>
  <si>
    <t>298-2016</t>
  </si>
  <si>
    <t>031-0463157-1</t>
  </si>
  <si>
    <t>GIRISSEL JULISSA RODRIGUEZ</t>
  </si>
  <si>
    <t>665-2016</t>
  </si>
  <si>
    <t>130-78394-2</t>
  </si>
  <si>
    <t>COMPAÑÍA OBRA URBANA, SRL</t>
  </si>
  <si>
    <t>CUB.3 (ADICIONAL Y FINAL , AD 0580-2016, CONTR. 2180-2012</t>
  </si>
  <si>
    <t>784-2016</t>
  </si>
  <si>
    <t>782-2016</t>
  </si>
  <si>
    <t>20/89/16</t>
  </si>
  <si>
    <t>CONSTRUCTORA VILLA MEJIA</t>
  </si>
  <si>
    <t>851-2016</t>
  </si>
  <si>
    <t>131-32613-7</t>
  </si>
  <si>
    <t>CONSORCIO OBRAS CIVILES DEL ATLANTICO</t>
  </si>
  <si>
    <t>594-2016</t>
  </si>
  <si>
    <t>130749949</t>
  </si>
  <si>
    <t>CONSTRUCTORA CMG, SRL</t>
  </si>
  <si>
    <t>0155-2017</t>
  </si>
  <si>
    <t>AVANCE 20% (CONTR.0897)</t>
  </si>
  <si>
    <t>0149-2017</t>
  </si>
  <si>
    <t>101-15030-2</t>
  </si>
  <si>
    <t>PROYECTOS INVERSIONES Y CONSTRUCCIONES , SRL</t>
  </si>
  <si>
    <t>793-2016</t>
  </si>
  <si>
    <t>759-2016</t>
  </si>
  <si>
    <t>130742847</t>
  </si>
  <si>
    <t>COMPAÑÍA INTELCO</t>
  </si>
  <si>
    <t>ADENDA NO. 1</t>
  </si>
  <si>
    <t>1119-16</t>
  </si>
  <si>
    <t>COMPAÑÍA PROYECTO GENERALES</t>
  </si>
  <si>
    <t>977-16</t>
  </si>
  <si>
    <t>COMPAÑÍA CONSTRUCTORA AQUILERA QUIJANO, SRL</t>
  </si>
  <si>
    <t>960-16</t>
  </si>
  <si>
    <t>130783942</t>
  </si>
  <si>
    <t>784-16</t>
  </si>
  <si>
    <t>131165151</t>
  </si>
  <si>
    <t>CONSORCIO DIVECO CEPROING</t>
  </si>
  <si>
    <t>CUB.  03, (CONTRT. 671 AD. 586/2016)</t>
  </si>
  <si>
    <t>802-2016</t>
  </si>
  <si>
    <t>02600886895</t>
  </si>
  <si>
    <t>OLINDA MARIA MERCEDES MERCEDES</t>
  </si>
  <si>
    <t>0553 AD.  654/2014 Y 1013/2015</t>
  </si>
  <si>
    <t>0247-2016</t>
  </si>
  <si>
    <t>CUB. UNICA CONTR.#29/2016 (LIB.DEV.)</t>
  </si>
  <si>
    <t>0500-2016</t>
  </si>
  <si>
    <t>101-0904472</t>
  </si>
  <si>
    <t xml:space="preserve"> COMPAÑÍA GONZALEZ INGENIERIA SANITARIA Y CONSTRUCCIONES</t>
  </si>
  <si>
    <t>130410879</t>
  </si>
  <si>
    <t>CONSTRUCTORA TJ SRL</t>
  </si>
  <si>
    <t>2604/2015</t>
  </si>
  <si>
    <t>10173442</t>
  </si>
  <si>
    <t>COMPAÑÍA INGENIERIA CONSULTORIA Y SERVICIOS</t>
  </si>
  <si>
    <t>712-2016</t>
  </si>
  <si>
    <t>101734442</t>
  </si>
  <si>
    <t>INCOSERCA INGENIERIA CONSULTOTIA Y SERVICIOS SRL</t>
  </si>
  <si>
    <t>CUB.04 (ADICIONAL Y FINAL CONTR.0114)</t>
  </si>
  <si>
    <t>0712-2016</t>
  </si>
  <si>
    <t>131018416</t>
  </si>
  <si>
    <t>COMPAÑÍA DELGONZA CONSTRUCTORA CDG</t>
  </si>
  <si>
    <t>CUB.  1</t>
  </si>
  <si>
    <t>130344086</t>
  </si>
  <si>
    <t>COMPAÑÍA CONSTRUCTORA LORA</t>
  </si>
  <si>
    <t>0002-17</t>
  </si>
  <si>
    <t>0750031443</t>
  </si>
  <si>
    <t>LUIS HOMERO MONTERO MONTERO</t>
  </si>
  <si>
    <t>CUB.  2</t>
  </si>
  <si>
    <t>0060-017</t>
  </si>
  <si>
    <t>00107389611</t>
  </si>
  <si>
    <t>INOCENCIO GUZMAN PEREZ</t>
  </si>
  <si>
    <t>124-2016</t>
  </si>
  <si>
    <t>1300010633</t>
  </si>
  <si>
    <t>ITRANS</t>
  </si>
  <si>
    <t>CUB 3</t>
  </si>
  <si>
    <t>2230-2015</t>
  </si>
  <si>
    <t>130104905</t>
  </si>
  <si>
    <t>COMPAÑÍA INJIVI INGENIEROS CONTRATISTA; SRL</t>
  </si>
  <si>
    <t>CUB 2</t>
  </si>
  <si>
    <t>1354-2016</t>
  </si>
  <si>
    <t>130466629</t>
  </si>
  <si>
    <t>A TIEMPO ACTUALIZACIONES Y AMPLIACIONES, SRL</t>
  </si>
  <si>
    <t>CUB. 3 (LIB. DEV)</t>
  </si>
  <si>
    <t>217-2016</t>
  </si>
  <si>
    <t>RETENCIONES (PENDIENTE PAGAR DGII)</t>
  </si>
  <si>
    <t>SERVICIOS PERSONALES</t>
  </si>
  <si>
    <t>SERVICIOS NO PERSONALES</t>
  </si>
  <si>
    <t>MATERIALES Y SUMINISTROS</t>
  </si>
  <si>
    <t>TRANSFERENCIAS  CORRIENTES</t>
  </si>
  <si>
    <t>ACTIVOS NO FINANCIEROS</t>
  </si>
  <si>
    <t xml:space="preserve">OBRAS </t>
  </si>
  <si>
    <t>021/07/2016</t>
  </si>
  <si>
    <t xml:space="preserve">   23/04/2015</t>
  </si>
  <si>
    <t>02/12/2015</t>
  </si>
  <si>
    <t>MARZO/2016</t>
  </si>
  <si>
    <t>FEBRERO/2016</t>
  </si>
  <si>
    <t>MAYO/2016</t>
  </si>
  <si>
    <t>SEPT-2014</t>
  </si>
  <si>
    <t>NOV -14</t>
  </si>
  <si>
    <t>MAR-2015</t>
  </si>
  <si>
    <t>MAYO-2015</t>
  </si>
  <si>
    <t>ENERO-2015</t>
  </si>
  <si>
    <t>JUNIO-2015</t>
  </si>
  <si>
    <t>SEPT-2015</t>
  </si>
  <si>
    <t>FEBRERO-2016</t>
  </si>
  <si>
    <t>MARZO-2016</t>
  </si>
  <si>
    <t>OCT-2015</t>
  </si>
  <si>
    <t>JUNIO-2016</t>
  </si>
  <si>
    <t>JULIO-2016</t>
  </si>
  <si>
    <t>DIC-2015</t>
  </si>
  <si>
    <t>ENERO-2016</t>
  </si>
  <si>
    <t>ABRIL-2016</t>
  </si>
  <si>
    <t>NOV-2015</t>
  </si>
  <si>
    <t>MAYO-2016</t>
  </si>
  <si>
    <t>AGOSTO-2015</t>
  </si>
  <si>
    <t>JULIO-2015</t>
  </si>
  <si>
    <t>MARZO-2015-2016</t>
  </si>
  <si>
    <t>MARZO-2015</t>
  </si>
  <si>
    <t>NOV-2014</t>
  </si>
  <si>
    <t>NOV -2015</t>
  </si>
  <si>
    <t>OCTUBRE -2015</t>
  </si>
  <si>
    <t>OCTUBRE-2014</t>
  </si>
  <si>
    <t>OCTUBRE-2015</t>
  </si>
  <si>
    <t>FEBRERO-2015</t>
  </si>
  <si>
    <t>JULIO-2014</t>
  </si>
  <si>
    <t>FEBRERO/2015</t>
  </si>
  <si>
    <t>DICIEMBRE 2014</t>
  </si>
  <si>
    <t>FACT#238</t>
  </si>
  <si>
    <t xml:space="preserve">PUBLICIDAD  SC SRL </t>
  </si>
  <si>
    <t>FACT # 0943</t>
  </si>
  <si>
    <t xml:space="preserve">PROYECTOS INVERSIONES Y CONSTRUCCIONES </t>
  </si>
  <si>
    <t>-</t>
  </si>
  <si>
    <t>FACT 0394</t>
  </si>
  <si>
    <t xml:space="preserve">FACT 046 </t>
  </si>
  <si>
    <t>FACT  01994694</t>
  </si>
  <si>
    <t>XIOMARI VELOZ DE LUJOS FIESTAS SRL</t>
  </si>
  <si>
    <t>FACT#1148</t>
  </si>
  <si>
    <t xml:space="preserve">JULIVIOT FLORISTERIA SRL </t>
  </si>
  <si>
    <t>FACT 1663</t>
  </si>
  <si>
    <t xml:space="preserve">VAMDOME COMERCIAL SRL </t>
  </si>
  <si>
    <t>FACT 0067 )2,079,362.06</t>
  </si>
  <si>
    <t xml:space="preserve">INMANGOKA SRL </t>
  </si>
  <si>
    <t>FACT 0078</t>
  </si>
  <si>
    <t>OFICINA TECNICA PROVISIONAL DE SALCEDO</t>
  </si>
  <si>
    <t>FACT 1861</t>
  </si>
  <si>
    <t>FACT 4535-4536</t>
  </si>
  <si>
    <t xml:space="preserve">EMPRESAS INTEGRADAS S.A </t>
  </si>
  <si>
    <t xml:space="preserve">FACT 0482 </t>
  </si>
  <si>
    <t>SDM GOURP SRL</t>
  </si>
  <si>
    <t>FACT 240</t>
  </si>
  <si>
    <t>FACT 0044</t>
  </si>
  <si>
    <t xml:space="preserve">FAGP COMERCIAL SRL </t>
  </si>
  <si>
    <t xml:space="preserve">FACT  062 </t>
  </si>
  <si>
    <t xml:space="preserve">IT GLOBAL ENTREPRISE SERVICES INC </t>
  </si>
  <si>
    <t>FACT 003</t>
  </si>
  <si>
    <t xml:space="preserve">CONSORCIO LAS GALERAS SRL </t>
  </si>
  <si>
    <t>2,069,841,71.00</t>
  </si>
  <si>
    <t xml:space="preserve"> CUB #8CONTR 703/2008</t>
  </si>
  <si>
    <t xml:space="preserve">CONSORCIO DIVECO CEPROING </t>
  </si>
  <si>
    <t>701,929.01.00</t>
  </si>
  <si>
    <t>CUB #3, CONTR 0671-2014</t>
  </si>
  <si>
    <t>CUB #1, CONTR 0070-2016</t>
  </si>
  <si>
    <t>FACT-0011</t>
  </si>
  <si>
    <t>FACT 0159</t>
  </si>
  <si>
    <t>JOSUED DAVID BATISTA TORRES/ Y SU IMPACTO TIPICO</t>
  </si>
  <si>
    <t>FACT#0503</t>
  </si>
  <si>
    <t>FACT#0502</t>
  </si>
  <si>
    <t>FACT 045</t>
  </si>
  <si>
    <t>FACT 0037</t>
  </si>
  <si>
    <t>FACT 4696</t>
  </si>
  <si>
    <t>CONTR. 2519/2013</t>
  </si>
  <si>
    <t>FACT 0048</t>
  </si>
  <si>
    <t>FACT 140</t>
  </si>
  <si>
    <t>FACT#0114</t>
  </si>
  <si>
    <t>FACT#0161</t>
  </si>
  <si>
    <t>MO GROUP ,SRL</t>
  </si>
  <si>
    <t>FACT#0036</t>
  </si>
  <si>
    <t>FACT#3541</t>
  </si>
  <si>
    <t>NO/ FACT</t>
  </si>
  <si>
    <t>FD</t>
  </si>
  <si>
    <t>FACT. CORRESP. MES OCTUBRE 2016</t>
  </si>
  <si>
    <t>RECODESA</t>
  </si>
  <si>
    <t>FACT.019</t>
  </si>
  <si>
    <t>AOR DOMINICANA</t>
  </si>
  <si>
    <t>FACT.0218-0219</t>
  </si>
  <si>
    <t>FACT.0213</t>
  </si>
  <si>
    <t>PUBLIMONITOR, EIRL</t>
  </si>
  <si>
    <t>FACT.ANTICIPO</t>
  </si>
  <si>
    <t>FACT.12911</t>
  </si>
  <si>
    <t>FACT.417</t>
  </si>
  <si>
    <t>INVERSIONES AZUL DEL ESTE DOMINICANA</t>
  </si>
  <si>
    <t>FACT.0123</t>
  </si>
  <si>
    <t>FACT.0808</t>
  </si>
  <si>
    <t>SUPLIEVENTOS, SRL</t>
  </si>
  <si>
    <t>FACT.107</t>
  </si>
  <si>
    <t>ADMINISTRADORA DE RIESGOS DE SALUD HUMANO, S A</t>
  </si>
  <si>
    <t>FACT.4164</t>
  </si>
  <si>
    <t>FACT.4050</t>
  </si>
  <si>
    <t>MOTO MARITZA</t>
  </si>
  <si>
    <t>FACT.25-26-27</t>
  </si>
  <si>
    <t>STOVE &amp; CO, SRL</t>
  </si>
  <si>
    <t>FACT.0126</t>
  </si>
  <si>
    <t>FACT.0196</t>
  </si>
  <si>
    <t>FACT.0502</t>
  </si>
  <si>
    <t>FACT.0261</t>
  </si>
  <si>
    <t>FACT.0097</t>
  </si>
  <si>
    <t>RICOS BUFFET, SRL</t>
  </si>
  <si>
    <t>FACT.2784</t>
  </si>
  <si>
    <t>fact.2783</t>
  </si>
  <si>
    <t>FACT.2785</t>
  </si>
  <si>
    <t>FACT.0128</t>
  </si>
  <si>
    <t>CIZZKO INTERNACIONAL SRL</t>
  </si>
  <si>
    <t>FACT.21-22 (MONTO TOTAL OP 10,955,861.04</t>
  </si>
  <si>
    <t>TORRENTE AZUL CORPORATION, SRL</t>
  </si>
  <si>
    <t>FACT.283</t>
  </si>
  <si>
    <t>FACT.1755</t>
  </si>
  <si>
    <t>FACT.0324</t>
  </si>
  <si>
    <t>FACT.3364</t>
  </si>
  <si>
    <t>FACT.21-22 (MONTO TOTAL OP 10,955,861.04)</t>
  </si>
  <si>
    <t>FACT.9154</t>
  </si>
  <si>
    <t>POHUT COMERCIAL, SRL</t>
  </si>
  <si>
    <t>FACT.27</t>
  </si>
  <si>
    <t>FACT.29-33</t>
  </si>
  <si>
    <t>FACT.4433</t>
  </si>
  <si>
    <t>ODY TRADING, SRL</t>
  </si>
  <si>
    <t>FACT.87</t>
  </si>
  <si>
    <t>CONSORCIO SERVIGLOBE</t>
  </si>
  <si>
    <t>FACT.06</t>
  </si>
  <si>
    <t>COMPAÑÍA CONSTRUCTORA ALBA &amp; ASOCIADOS, SRL</t>
  </si>
  <si>
    <t>CUB.05 Y ADICIONAL Y FINAL</t>
  </si>
  <si>
    <t xml:space="preserve">HERRAMIENTAS MENORES </t>
  </si>
  <si>
    <t>PRODUCTOS DE HOJALATA</t>
  </si>
  <si>
    <t>PIEDRA, ARCILLA Y ARENA</t>
  </si>
  <si>
    <t>DAMEILLE COMERCIAL, SRL</t>
  </si>
  <si>
    <t>FACILIDADES CONRATISTAS</t>
  </si>
  <si>
    <t>TELÉFONO LOCAL</t>
  </si>
  <si>
    <t>CORPORACIÓN ACUEDUCTO ALCANTARILLADO STO. DGO.</t>
  </si>
  <si>
    <t>CORPORACIÓN DEL ACUEDUCTO Y ALCANTARILLADO  DE SANTIAGO</t>
  </si>
  <si>
    <t>CORPORACIÓN DEL ACUEDUCTO Y ALCANTARILLADO DE SANTIAGO</t>
  </si>
  <si>
    <t>CORPORACIÓN DE ACUEDUCTO ALCANTARILLADO SANTIAGO</t>
  </si>
  <si>
    <t>CORPORACIÓN DEL ACUEDUCTO Y ALCANTARILLADO DE LA VEGA</t>
  </si>
  <si>
    <t>CORPORACIÓN DE ACANTARILLADO DE MOCA</t>
  </si>
  <si>
    <t>RESIDUOS SÓLIDOS, BASURA</t>
  </si>
  <si>
    <t>PUBLICIDAD Y PROPAGANDA</t>
  </si>
  <si>
    <t>MANUEL ENRIQUE BRITO MARTÍNEZ</t>
  </si>
  <si>
    <t>EMILIO MARTÍNEZ ROSARIO</t>
  </si>
  <si>
    <t>DIOCY ALEXANDER MARTÍNEZ</t>
  </si>
  <si>
    <t>LABORATORIO DIESEL MARTÍNEZ</t>
  </si>
  <si>
    <t>COMUNICACIONES SOCIALES Y ASESORíA</t>
  </si>
  <si>
    <t>CORPORACIÓN DOMINICANA DE RADIO Y TELEVISIÓN</t>
  </si>
  <si>
    <t>CORPORACIÓN ESTATAL DE RADIO Y TELEVISIÓN</t>
  </si>
  <si>
    <t>CORPORACIÓN DOMINICANA DE RADIO Y TELEVISIÓN, SRL</t>
  </si>
  <si>
    <t>EDITORIAL LISTÍN DIARIO</t>
  </si>
  <si>
    <t>EDITORA LISTÍN DIARIO</t>
  </si>
  <si>
    <t>TELERADIO AMÉRICA</t>
  </si>
  <si>
    <t>HECTOR ARGELI RODRÍGUEZ FRIAS</t>
  </si>
  <si>
    <t>DANIEL GARCÍA SANTANA</t>
  </si>
  <si>
    <t>ING. RAFAEL TOBIAS DE JESÚS LAJARA PAULINO</t>
  </si>
  <si>
    <t>PUBLICIDAD SC, SRL</t>
  </si>
  <si>
    <t xml:space="preserve">IMPRESIÓN Y ENCUADERNACIÓN </t>
  </si>
  <si>
    <t>PAOLA LETICIA ACOSTA PÉREZ</t>
  </si>
  <si>
    <t>VIÁTICOS DENTRO DEL PAÍS</t>
  </si>
  <si>
    <t>MINISTERIO DE EDUCACIÓN</t>
  </si>
  <si>
    <t xml:space="preserve">MINISTERIO DE EDUCACIÓN </t>
  </si>
  <si>
    <t>VIÁTICOS FUERA DEL PAIS</t>
  </si>
  <si>
    <t>OFICINA DE COORDINACIÓN PRESIDENCIA</t>
  </si>
  <si>
    <t>GISSELLE ALTAGRACIA GARCÍA</t>
  </si>
  <si>
    <t>GARCÍA TEJERA &amp; ASOCIADOS</t>
  </si>
  <si>
    <t>RODOLFO DE JESÚS JAQUEZ GARCÍA / MUFFLER PAPO</t>
  </si>
  <si>
    <t>RODOLFO DE JESÚS JAQUEZ GARCÍA / MUFFLER</t>
  </si>
  <si>
    <t>SIXTO GARCÍA NOLASCO</t>
  </si>
  <si>
    <t>EQUIPOS DE TRANSPORTE, TRACCIÓN Y ELEVACIÓN</t>
  </si>
  <si>
    <t>LEASING AUTOMOTRÍZ DEL SUR, SRL</t>
  </si>
  <si>
    <t>CENTRO AUTOMOTRÍZ HNOS BONILLA</t>
  </si>
  <si>
    <t>CENTRO AUTOMOTRÍZ HNOS. BONILLA</t>
  </si>
  <si>
    <t>AUTOMOTRÍZ COSME PEÑA</t>
  </si>
  <si>
    <t>PABLO ISIDRO LÓPEZ CLASE</t>
  </si>
  <si>
    <t>EVENTS SUPPORT SERVICES MINERVA FERNÁNDEZ</t>
  </si>
  <si>
    <t xml:space="preserve">EVENTS SUPPORT SERVICES MINERVA FERNÁNDEZ 
</t>
  </si>
  <si>
    <t>DARIO BARDEMAL FERNÁNDEZ SANTOS</t>
  </si>
  <si>
    <t>INVERSIONES FERNÁNDEZ BELTRE</t>
  </si>
  <si>
    <t>EVENTS SUPORT SERVICES MINERVA FERNÁNDEZ</t>
  </si>
  <si>
    <t>WILSON RAFAEL FERNÁNDEZ QUIÑONES</t>
  </si>
  <si>
    <t>BIBLIOTECA NACIONAL PEDRO HENRÍQUEZ UREÑA</t>
  </si>
  <si>
    <t>JOSE LUÍS DE LA ROSA</t>
  </si>
  <si>
    <t>LUÍS DE JESÚS SANTANA GARCÍA</t>
  </si>
  <si>
    <t>LUÍS HOMERO MONTERO MONTERO</t>
  </si>
  <si>
    <t>AGREGADOS Y EQUIPOS DÍAZ &amp; ASOCIADOS</t>
  </si>
  <si>
    <t>DÍAZ EVENTOS SOCIALES Y SERVICIOS</t>
  </si>
  <si>
    <t>SOLUCIONES EMPRESARIALES Y DE NEGOCIOS DÍAZ MORE, SRL</t>
  </si>
  <si>
    <t>EDDY MIGUEL DÍAZ JAQUEZ</t>
  </si>
  <si>
    <t>SERVICIOS ESPECIALES DE MANTENIMIENTO Y REPARACIÓN</t>
  </si>
  <si>
    <t>MANTENIMIENTO Y REPARACIÓN DE EQUIPO PARA COMPUTACION</t>
  </si>
  <si>
    <t>SERVICIO SISTEMA MOTRÍZ AMG. SRL</t>
  </si>
  <si>
    <t>INSTITUTO NACIONAL DE FORMACIÓN AGRARIA Y SINDICA</t>
  </si>
  <si>
    <t>INSTITUTO TECNOLÓGICO DE LAS AMÉRICAS</t>
  </si>
  <si>
    <t>SERVICIOS JURÍDICOS</t>
  </si>
  <si>
    <t>ARCADIA MARITZA RODRÍGUEZ</t>
  </si>
  <si>
    <t>JUAN RODRÍGUEZ CONCEPCIÓN</t>
  </si>
  <si>
    <t>ANTONIO CASTILLO RODRÍGUEZ</t>
  </si>
  <si>
    <t xml:space="preserve">EULALIA MORILLO RODRÍGUEZ </t>
  </si>
  <si>
    <t>GIRISSEL JULISSA RODRÍGUEZ</t>
  </si>
  <si>
    <t>ING. PEDRO JOSE SÁNCHEZ ESTRELLA</t>
  </si>
  <si>
    <t>MARÍA ISABEL AMINIA SÁNCHEZ</t>
  </si>
  <si>
    <t>MARÍA ALTAGRACIA TURBI EVANGELISTA</t>
  </si>
  <si>
    <t>JUANA MARÍA TORRES</t>
  </si>
  <si>
    <t>ROSALINA MARÍA PERDOMO MONTALVO</t>
  </si>
  <si>
    <t>OLINDA MARÍA MERCEDES MERCEDES</t>
  </si>
  <si>
    <t>JOSE MARÍA POLANCO BRITO</t>
  </si>
  <si>
    <t>SERVICIOS DE CAPACITACIÓN</t>
  </si>
  <si>
    <t>AIDA ALEXANDRA GONZÁLEZ PONS</t>
  </si>
  <si>
    <t>MILAGROS ALTAGRACIA CONCEPCIÓN</t>
  </si>
  <si>
    <t>EVALUACIONES PSICOLÓGICAS SISTEMÁTICAS, EIRL</t>
  </si>
  <si>
    <t>OFICINA DE PRODUCCIÓN CREATIVA OPC</t>
  </si>
  <si>
    <t>CAMARA DE COMERCIO Y PRODUCCIÓN DE SANTO DOMINGO</t>
  </si>
  <si>
    <t>PONTIFICIA UNIVERSIDAD CATOLICA MADRE Y MAESTRA</t>
  </si>
  <si>
    <t xml:space="preserve">MANT. Y REP. DE EQUIPOS DE TRANSPORTE, TRACCIÓN Y ELEVACIÓN </t>
  </si>
  <si>
    <t>CENTRO DE INVESTIGACIÓN PARA LA ACCIÓN FEMENINA</t>
  </si>
  <si>
    <t>ARCHIVO GENERAL DE LA NACIÓN</t>
  </si>
  <si>
    <t>INTERESES INSTITUCIÓN FINANCIERAS</t>
  </si>
  <si>
    <t>BANCO DE RESERVAS DE LA REPÚBLICA DOMINICANA</t>
  </si>
  <si>
    <t>JANLER  EMMANUEL PÉREZ MURRAY</t>
  </si>
  <si>
    <t>JANLER EMMANUEL PÉREZ MURRAY</t>
  </si>
  <si>
    <t>RAFAEL ANTONIO PÉREZ BELLIARD</t>
  </si>
  <si>
    <t>DAMALTUM GROUP,SRL.(PÉREZ &amp; ROBLES)</t>
  </si>
  <si>
    <t>JOSE ARMANDO SALCEDO PÉREZ</t>
  </si>
  <si>
    <t>IVAN JOSE TEJADA PÉREZ</t>
  </si>
  <si>
    <t>ABRAHAM PÉREZ CORNIEL</t>
  </si>
  <si>
    <t>INVERSIONES DEL SUR DE LEÓN GALVÁN</t>
  </si>
  <si>
    <t>ADELAIDA YSOLINA DE LEÓN LIZARDA</t>
  </si>
  <si>
    <t xml:space="preserve">LEÓNIDAS PINALES RODRÍGUEZ </t>
  </si>
  <si>
    <t>ACCESORIOS METÁLICOS</t>
  </si>
  <si>
    <t>ACABADOS TEXTÍLES</t>
  </si>
  <si>
    <t>COMERCIALIZADORA TROPICAL SAN CRISTÓBAL</t>
  </si>
  <si>
    <t>PAPEL CARTÓN</t>
  </si>
  <si>
    <t>ZOSTESA ZORRILLA SERV. TÉCNICOS ELECTROMECÁNICOS</t>
  </si>
  <si>
    <t xml:space="preserve">PRODUCTOS DE ARTES GRÁFICAS </t>
  </si>
  <si>
    <t>CENTRO DE TROFEOS Y ÚTILES DEPORTIVOS</t>
  </si>
  <si>
    <t>LIBROS, REVISTAS Y PERIÓDICOS</t>
  </si>
  <si>
    <t>IMPRESOS TURÍSTICOS A&amp; T</t>
  </si>
  <si>
    <t>SERVICIOS DE RECOLECCIÓN PRO HIGIENE Y SALUD</t>
  </si>
  <si>
    <t>SERGIO GUZMÁN SOFTWARES, SRL</t>
  </si>
  <si>
    <t>ESTRUCTURAS METÁLICAS ACABADAS</t>
  </si>
  <si>
    <t>INVERISONES DEL SUR DE LEÓN GALVÁN Y ASOCIADOS</t>
  </si>
  <si>
    <t xml:space="preserve">MARÍA ELAINE GALVÁN ADAMES </t>
  </si>
  <si>
    <t>ZOSTESA ZORRILLA SERV. TÉCNICOS ELECTROMECANICOS</t>
  </si>
  <si>
    <t>PAOLA LETICIA ACOSTA LÓPEZ</t>
  </si>
  <si>
    <t>PRODUCTOS ELÉCTRICOS Y AFINES</t>
  </si>
  <si>
    <t>RODOLFO DE JESÚS JÁQUEZ GARCÍA / MUFFLER PAPO</t>
  </si>
  <si>
    <t>TECNOLOGIA RECONSTRUCCIÓN DE MOTOREZ RUIZ</t>
  </si>
  <si>
    <t>SISTEMAS Y TECNOLOGÍA,SRL</t>
  </si>
  <si>
    <t>EQUIPOS DE INFORMÁTICA</t>
  </si>
  <si>
    <t>EFECTOS ELÉCTRICOS</t>
  </si>
  <si>
    <t>CÁMARAS FOTOGRAFÍAS Y DE VIDEOS</t>
  </si>
  <si>
    <t>EQUIPO MÉDICO Y DE LABORATORIO</t>
  </si>
  <si>
    <t>AUTOMÓVILES Y CAMIONES</t>
  </si>
  <si>
    <t>CARROCERÍAS Y REMOLQUES</t>
  </si>
  <si>
    <t>VINICIO DE LOS SANTOS ANGOMÁS</t>
  </si>
  <si>
    <t>FAUSTINO LEÓNIDES HENRÍQUEZ DE LA CRUZ</t>
  </si>
  <si>
    <t>CONSORCIO OBRAS CIVILES DEL ATLÁNTICO</t>
  </si>
  <si>
    <t>JEANNETTE MELO ENCARNACIÓN</t>
  </si>
  <si>
    <t>WELLINGTON MASSIH ENCARNACIÓN</t>
  </si>
  <si>
    <t xml:space="preserve">FLEURY SILVIO ENCARNACIÓN POLANCO </t>
  </si>
  <si>
    <t>INCOSERCA INGENIERIA CONSULTORIA Y SERVICIOS SRL</t>
  </si>
  <si>
    <t>GREGORIO ANTONIO JIMENEZ GUTIÉRREZ</t>
  </si>
  <si>
    <t>EDDY MIGUEL DÍAZ JÁQUEZ</t>
  </si>
  <si>
    <t>NELSON OSVALDO HERNÁNDEZ DÍAZ</t>
  </si>
  <si>
    <t>JOSE RAMON GARCÍA BÁEZ</t>
  </si>
  <si>
    <t>COMPAÑÍA SOLUCIONES ELECTROMECÁNICAS Y OBRAS CIVILES A &amp; R</t>
  </si>
  <si>
    <t>JOSE ANTONIO HERNANDEZ HUNGRÍA</t>
  </si>
  <si>
    <t>COMPAÑÍA CONSTRUCTORA MOYA DURÁN</t>
  </si>
  <si>
    <t>CONSTRUCTORA MASSIH PEÑA Y ASOCIADOS SRL</t>
  </si>
  <si>
    <t>JOHANNA ALTAGRACIA FORTUNA NÚÑEZ</t>
  </si>
  <si>
    <t>COMPAÑÍA ENERGIA ELÉCTRICA, S.A.</t>
  </si>
  <si>
    <t>JOSEFINA FLORENTINO JIMÉNEZ</t>
  </si>
  <si>
    <t>COMPAÑÍA MÁRQUEZ SERRAFF CONSTRUCTORA</t>
  </si>
  <si>
    <t>ORQUIDEA ALTAGRACIA MATEO GUZMÁN</t>
  </si>
  <si>
    <t>CÉSAR EDUARDO PÉREZ MELO</t>
  </si>
  <si>
    <t>ING. JAVIER ENRÍQUE MENDEZ ROMERO</t>
  </si>
  <si>
    <t>CONSTRUCTORA JOSÉ REYES, S.R.L</t>
  </si>
  <si>
    <t>JUAN HILARIO AYBAR GÓMEZ</t>
  </si>
  <si>
    <t>PROYECTOS CIVILES Y ELECTROMECÁNICOS SRL</t>
  </si>
  <si>
    <t>MARGARO ABEL ROSARIO GUZMÁN</t>
  </si>
  <si>
    <t>INOCENCIO GUZMÁN PÉREZ</t>
  </si>
  <si>
    <t>ACTUACIONES ARTÍSTICAS</t>
  </si>
  <si>
    <t>SERVICIOS DE INFORMÁTICA Y SISTEMAS COMPUTARIZADOS</t>
  </si>
  <si>
    <t>D &amp; H SERVICIOS DE MECÁNICA EN GENERAL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</si>
</sst>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[$-1C0A]d&quot; de &quot;mmmm&quot; de &quot;yyyy;@"/>
    <numFmt numFmtId="166" formatCode="dd/mm/yyyy;@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 Light"/>
      <family val="2"/>
    </font>
    <font>
      <b/>
      <i/>
      <sz val="10"/>
      <color theme="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i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Border="0" applyProtection="0"/>
    <xf numFmtId="9" fontId="1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10" fillId="4" borderId="4" xfId="2" applyNumberFormat="1" applyFont="1" applyFill="1" applyBorder="1" applyAlignment="1">
      <alignment horizontal="left" vertical="center" wrapText="1"/>
    </xf>
    <xf numFmtId="49" fontId="11" fillId="4" borderId="4" xfId="2" applyNumberFormat="1" applyFont="1" applyFill="1" applyBorder="1" applyAlignment="1">
      <alignment horizontal="left" vertical="center" wrapText="1"/>
    </xf>
    <xf numFmtId="49" fontId="12" fillId="4" borderId="4" xfId="1" applyNumberFormat="1" applyFont="1" applyFill="1" applyBorder="1" applyAlignment="1">
      <alignment horizontal="left" vertical="center" wrapText="1"/>
    </xf>
    <xf numFmtId="39" fontId="11" fillId="4" borderId="4" xfId="1" applyNumberFormat="1" applyFont="1" applyFill="1" applyBorder="1" applyAlignment="1">
      <alignment vertical="center" wrapText="1"/>
    </xf>
    <xf numFmtId="43" fontId="11" fillId="4" borderId="4" xfId="1" applyNumberFormat="1" applyFont="1" applyFill="1" applyBorder="1" applyAlignment="1">
      <alignment horizontal="left" vertical="center" wrapText="1"/>
    </xf>
    <xf numFmtId="43" fontId="8" fillId="4" borderId="4" xfId="1" applyNumberFormat="1" applyFont="1" applyFill="1" applyBorder="1" applyAlignment="1">
      <alignment horizontal="left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166" fontId="8" fillId="4" borderId="4" xfId="1" applyNumberFormat="1" applyFont="1" applyFill="1" applyBorder="1" applyAlignment="1">
      <alignment horizontal="left" vertical="center" wrapText="1"/>
    </xf>
    <xf numFmtId="0" fontId="8" fillId="4" borderId="4" xfId="1" applyNumberFormat="1" applyFont="1" applyFill="1" applyBorder="1" applyAlignment="1">
      <alignment horizontal="left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39" fontId="8" fillId="5" borderId="1" xfId="1" applyNumberFormat="1" applyFont="1" applyFill="1" applyBorder="1" applyAlignment="1">
      <alignment vertical="center" wrapText="1"/>
    </xf>
    <xf numFmtId="43" fontId="8" fillId="5" borderId="1" xfId="1" applyNumberFormat="1" applyFont="1" applyFill="1" applyBorder="1" applyAlignment="1">
      <alignment vertical="center" wrapText="1"/>
    </xf>
    <xf numFmtId="166" fontId="8" fillId="5" borderId="1" xfId="1" applyNumberFormat="1" applyFont="1" applyFill="1" applyBorder="1" applyAlignment="1">
      <alignment vertical="center" wrapText="1"/>
    </xf>
    <xf numFmtId="43" fontId="8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166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43" fontId="9" fillId="6" borderId="1" xfId="1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166" fontId="13" fillId="6" borderId="1" xfId="1" applyNumberFormat="1" applyFont="1" applyFill="1" applyBorder="1" applyAlignment="1">
      <alignment horizontal="center" vertical="center" wrapText="1"/>
    </xf>
    <xf numFmtId="0" fontId="9" fillId="6" borderId="1" xfId="1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166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3" fontId="14" fillId="7" borderId="1" xfId="1" applyNumberFormat="1" applyFont="1" applyFill="1" applyBorder="1" applyAlignment="1">
      <alignment vertical="center" wrapText="1"/>
    </xf>
    <xf numFmtId="166" fontId="14" fillId="7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 wrapText="1"/>
    </xf>
    <xf numFmtId="0" fontId="14" fillId="7" borderId="1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43" fontId="9" fillId="6" borderId="1" xfId="1" applyNumberFormat="1" applyFont="1" applyFill="1" applyBorder="1" applyAlignment="1">
      <alignment vertical="center" wrapText="1"/>
    </xf>
    <xf numFmtId="49" fontId="14" fillId="6" borderId="1" xfId="1" applyNumberFormat="1" applyFont="1" applyFill="1" applyBorder="1" applyAlignment="1">
      <alignment horizontal="center" vertical="center" wrapText="1"/>
    </xf>
    <xf numFmtId="166" fontId="14" fillId="6" borderId="1" xfId="1" applyNumberFormat="1" applyFont="1" applyFill="1" applyBorder="1" applyAlignment="1">
      <alignment horizontal="center" vertical="center" wrapText="1"/>
    </xf>
    <xf numFmtId="0" fontId="14" fillId="6" borderId="1" xfId="1" applyNumberFormat="1" applyFont="1" applyFill="1" applyBorder="1" applyAlignment="1">
      <alignment horizontal="center" vertical="center" wrapText="1"/>
    </xf>
    <xf numFmtId="43" fontId="9" fillId="7" borderId="1" xfId="1" applyNumberFormat="1" applyFont="1" applyFill="1" applyBorder="1" applyAlignment="1">
      <alignment vertical="center" wrapText="1"/>
    </xf>
    <xf numFmtId="166" fontId="9" fillId="7" borderId="1" xfId="1" applyNumberFormat="1" applyFont="1" applyFill="1" applyBorder="1" applyAlignment="1">
      <alignment horizontal="center" vertical="center" wrapText="1"/>
    </xf>
    <xf numFmtId="43" fontId="9" fillId="7" borderId="1" xfId="1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43" fontId="14" fillId="7" borderId="1" xfId="1" applyNumberFormat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43" fontId="9" fillId="6" borderId="1" xfId="1" applyNumberFormat="1" applyFont="1" applyFill="1" applyBorder="1" applyAlignment="1">
      <alignment horizontal="left" vertical="center" wrapText="1"/>
    </xf>
    <xf numFmtId="14" fontId="14" fillId="6" borderId="1" xfId="1" applyNumberFormat="1" applyFont="1" applyFill="1" applyBorder="1" applyAlignment="1">
      <alignment horizontal="center" vertical="center" wrapText="1"/>
    </xf>
    <xf numFmtId="39" fontId="8" fillId="6" borderId="1" xfId="1" applyNumberFormat="1" applyFont="1" applyFill="1" applyBorder="1" applyAlignment="1">
      <alignment vertical="center" wrapText="1"/>
    </xf>
    <xf numFmtId="49" fontId="14" fillId="7" borderId="1" xfId="0" applyNumberFormat="1" applyFont="1" applyFill="1" applyBorder="1" applyAlignment="1">
      <alignment horizontal="center" vertical="center"/>
    </xf>
    <xf numFmtId="39" fontId="8" fillId="7" borderId="1" xfId="1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/>
    </xf>
    <xf numFmtId="166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39" fontId="14" fillId="0" borderId="1" xfId="1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justify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vertical="center"/>
    </xf>
    <xf numFmtId="49" fontId="6" fillId="8" borderId="1" xfId="0" applyNumberFormat="1" applyFont="1" applyFill="1" applyBorder="1" applyAlignment="1">
      <alignment vertical="center"/>
    </xf>
    <xf numFmtId="0" fontId="14" fillId="8" borderId="1" xfId="0" applyNumberFormat="1" applyFont="1" applyFill="1" applyBorder="1" applyAlignment="1">
      <alignment horizontal="justify" vertical="center" wrapText="1"/>
    </xf>
    <xf numFmtId="166" fontId="14" fillId="8" borderId="1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49" fontId="16" fillId="5" borderId="1" xfId="1" applyNumberFormat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166" fontId="15" fillId="5" borderId="1" xfId="1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/>
    <xf numFmtId="39" fontId="14" fillId="0" borderId="1" xfId="1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vertical="center" wrapText="1"/>
    </xf>
    <xf numFmtId="49" fontId="8" fillId="5" borderId="1" xfId="1" applyNumberFormat="1" applyFont="1" applyFill="1" applyBorder="1" applyAlignment="1">
      <alignment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9" fillId="0" borderId="1" xfId="1" applyNumberFormat="1" applyFont="1" applyBorder="1"/>
    <xf numFmtId="166" fontId="13" fillId="0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39" fontId="17" fillId="0" borderId="1" xfId="1" applyNumberFormat="1" applyFont="1" applyFill="1" applyBorder="1" applyAlignment="1">
      <alignment vertical="center" wrapText="1"/>
    </xf>
    <xf numFmtId="43" fontId="17" fillId="0" borderId="1" xfId="1" applyNumberFormat="1" applyFont="1" applyFill="1" applyBorder="1" applyAlignment="1">
      <alignment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43" fontId="17" fillId="0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39" fontId="14" fillId="0" borderId="1" xfId="1" applyNumberFormat="1" applyFont="1" applyFill="1" applyBorder="1" applyAlignment="1">
      <alignment vertical="center" wrapText="1"/>
    </xf>
    <xf numFmtId="43" fontId="14" fillId="0" borderId="1" xfId="1" applyNumberFormat="1" applyFont="1" applyFill="1" applyBorder="1" applyAlignment="1">
      <alignment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43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vertical="center"/>
    </xf>
    <xf numFmtId="0" fontId="0" fillId="0" borderId="0" xfId="0" applyFill="1"/>
    <xf numFmtId="43" fontId="6" fillId="5" borderId="1" xfId="1" applyNumberFormat="1" applyFont="1" applyFill="1" applyBorder="1" applyAlignment="1">
      <alignment horizontal="center" vertical="center" wrapText="1"/>
    </xf>
    <xf numFmtId="17" fontId="9" fillId="0" borderId="1" xfId="1" applyNumberFormat="1" applyFont="1" applyFill="1" applyBorder="1" applyAlignment="1">
      <alignment vertical="center" wrapText="1"/>
    </xf>
    <xf numFmtId="43" fontId="6" fillId="5" borderId="1" xfId="1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/>
    </xf>
    <xf numFmtId="39" fontId="17" fillId="0" borderId="1" xfId="1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9" fontId="16" fillId="5" borderId="1" xfId="1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9" fontId="9" fillId="9" borderId="1" xfId="1" applyNumberFormat="1" applyFont="1" applyFill="1" applyBorder="1" applyAlignment="1">
      <alignment horizontal="left" vertical="center" wrapText="1"/>
    </xf>
    <xf numFmtId="39" fontId="13" fillId="0" borderId="1" xfId="1" applyNumberFormat="1" applyFont="1" applyFill="1" applyBorder="1" applyAlignment="1">
      <alignment vertical="center" wrapText="1"/>
    </xf>
    <xf numFmtId="43" fontId="13" fillId="9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0" fontId="13" fillId="9" borderId="1" xfId="1" applyNumberFormat="1" applyFont="1" applyFill="1" applyBorder="1" applyAlignment="1">
      <alignment horizontal="center" vertical="center" wrapText="1"/>
    </xf>
    <xf numFmtId="49" fontId="14" fillId="9" borderId="1" xfId="1" applyNumberFormat="1" applyFont="1" applyFill="1" applyBorder="1" applyAlignment="1">
      <alignment horizontal="justify" vertical="center" wrapText="1"/>
    </xf>
    <xf numFmtId="39" fontId="13" fillId="9" borderId="1" xfId="1" applyNumberFormat="1" applyFont="1" applyFill="1" applyBorder="1" applyAlignment="1">
      <alignment vertical="center" wrapText="1"/>
    </xf>
    <xf numFmtId="43" fontId="9" fillId="0" borderId="1" xfId="1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justify" vertical="center" wrapText="1"/>
    </xf>
    <xf numFmtId="4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39" fontId="13" fillId="9" borderId="1" xfId="1" applyNumberFormat="1" applyFont="1" applyFill="1" applyBorder="1" applyAlignment="1">
      <alignment horizontal="right" vertical="center" wrapText="1"/>
    </xf>
    <xf numFmtId="49" fontId="9" fillId="9" borderId="1" xfId="1" applyNumberFormat="1" applyFont="1" applyFill="1" applyBorder="1" applyAlignment="1">
      <alignment horizontal="center" vertical="center" wrapText="1"/>
    </xf>
    <xf numFmtId="0" fontId="9" fillId="9" borderId="1" xfId="1" applyNumberFormat="1" applyFont="1" applyFill="1" applyBorder="1" applyAlignment="1">
      <alignment horizontal="center" vertical="center" wrapText="1"/>
    </xf>
    <xf numFmtId="166" fontId="9" fillId="9" borderId="1" xfId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39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8" fillId="10" borderId="1" xfId="2" applyNumberFormat="1" applyFont="1" applyFill="1" applyBorder="1" applyAlignment="1">
      <alignment horizontal="center" vertical="center" wrapText="1"/>
    </xf>
    <xf numFmtId="49" fontId="8" fillId="10" borderId="1" xfId="1" applyNumberFormat="1" applyFont="1" applyFill="1" applyBorder="1" applyAlignment="1">
      <alignment horizontal="left" vertical="center" wrapText="1"/>
    </xf>
    <xf numFmtId="43" fontId="9" fillId="10" borderId="1" xfId="1" applyNumberFormat="1" applyFont="1" applyFill="1" applyBorder="1" applyAlignment="1">
      <alignment vertical="center" wrapText="1"/>
    </xf>
    <xf numFmtId="166" fontId="9" fillId="10" borderId="1" xfId="1" applyNumberFormat="1" applyFont="1" applyFill="1" applyBorder="1" applyAlignment="1">
      <alignment horizontal="center" vertical="center" wrapText="1"/>
    </xf>
    <xf numFmtId="43" fontId="9" fillId="10" borderId="1" xfId="1" applyNumberFormat="1" applyFont="1" applyFill="1" applyBorder="1" applyAlignment="1">
      <alignment horizontal="center" vertical="center" wrapText="1"/>
    </xf>
    <xf numFmtId="49" fontId="14" fillId="10" borderId="1" xfId="1" applyNumberFormat="1" applyFont="1" applyFill="1" applyBorder="1" applyAlignment="1">
      <alignment horizontal="center" vertical="center" wrapText="1"/>
    </xf>
    <xf numFmtId="166" fontId="14" fillId="10" borderId="1" xfId="1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3" fontId="9" fillId="0" borderId="1" xfId="1" applyNumberFormat="1" applyFont="1" applyBorder="1" applyAlignment="1">
      <alignment horizontal="center" vertical="center" wrapText="1"/>
    </xf>
    <xf numFmtId="49" fontId="9" fillId="9" borderId="1" xfId="1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13" fillId="9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justify" vertical="center" wrapText="1"/>
    </xf>
    <xf numFmtId="49" fontId="16" fillId="5" borderId="1" xfId="1" applyNumberFormat="1" applyFont="1" applyFill="1" applyBorder="1" applyAlignment="1">
      <alignment horizontal="justify" vertical="center" wrapText="1"/>
    </xf>
    <xf numFmtId="43" fontId="8" fillId="5" borderId="1" xfId="1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49" fontId="6" fillId="5" borderId="1" xfId="0" applyNumberFormat="1" applyFont="1" applyFill="1" applyBorder="1" applyAlignment="1">
      <alignment horizontal="justify" vertical="center" wrapText="1"/>
    </xf>
    <xf numFmtId="43" fontId="8" fillId="5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43" fontId="9" fillId="5" borderId="1" xfId="1" applyNumberFormat="1" applyFont="1" applyFill="1" applyBorder="1" applyAlignment="1">
      <alignment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43" fontId="9" fillId="5" borderId="1" xfId="1" applyNumberFormat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center" vertical="center" wrapText="1"/>
    </xf>
    <xf numFmtId="166" fontId="14" fillId="5" borderId="1" xfId="1" applyNumberFormat="1" applyFont="1" applyFill="1" applyBorder="1" applyAlignment="1">
      <alignment horizontal="center" vertical="center" wrapText="1"/>
    </xf>
    <xf numFmtId="49" fontId="9" fillId="10" borderId="5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1" applyNumberFormat="1" applyFont="1" applyFill="1" applyBorder="1" applyAlignment="1">
      <alignment horizontal="center" vertical="center" wrapText="1"/>
    </xf>
    <xf numFmtId="0" fontId="9" fillId="1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39" fontId="9" fillId="2" borderId="1" xfId="1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66" fontId="19" fillId="5" borderId="1" xfId="1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8" fillId="8" borderId="1" xfId="2" applyNumberFormat="1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left" vertical="center" wrapText="1"/>
    </xf>
    <xf numFmtId="43" fontId="9" fillId="8" borderId="1" xfId="1" applyNumberFormat="1" applyFont="1" applyFill="1" applyBorder="1" applyAlignment="1">
      <alignment vertical="center" wrapText="1"/>
    </xf>
    <xf numFmtId="166" fontId="9" fillId="8" borderId="1" xfId="1" applyNumberFormat="1" applyFont="1" applyFill="1" applyBorder="1" applyAlignment="1">
      <alignment horizontal="center" vertical="center" wrapText="1"/>
    </xf>
    <xf numFmtId="43" fontId="9" fillId="8" borderId="1" xfId="1" applyNumberFormat="1" applyFont="1" applyFill="1" applyBorder="1" applyAlignment="1">
      <alignment horizontal="center" vertical="center" wrapText="1"/>
    </xf>
    <xf numFmtId="49" fontId="9" fillId="8" borderId="1" xfId="1" applyNumberFormat="1" applyFont="1" applyFill="1" applyBorder="1" applyAlignment="1">
      <alignment horizontal="center" vertical="center" wrapText="1"/>
    </xf>
    <xf numFmtId="0" fontId="9" fillId="8" borderId="1" xfId="1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39" fontId="9" fillId="0" borderId="0" xfId="1" applyNumberFormat="1" applyFont="1" applyFill="1" applyBorder="1" applyAlignment="1">
      <alignment vertical="center" wrapText="1"/>
    </xf>
    <xf numFmtId="43" fontId="9" fillId="0" borderId="0" xfId="1" applyNumberFormat="1" applyFont="1" applyFill="1" applyBorder="1" applyAlignment="1">
      <alignment vertical="center" wrapText="1"/>
    </xf>
    <xf numFmtId="166" fontId="9" fillId="0" borderId="0" xfId="1" applyNumberFormat="1" applyFont="1" applyFill="1" applyBorder="1" applyAlignment="1">
      <alignment horizontal="center" vertical="center" wrapText="1"/>
    </xf>
    <xf numFmtId="43" fontId="9" fillId="0" borderId="0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39" fontId="14" fillId="0" borderId="0" xfId="1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/>
    </xf>
    <xf numFmtId="39" fontId="6" fillId="0" borderId="8" xfId="1" applyNumberFormat="1" applyFont="1" applyFill="1" applyBorder="1" applyAlignment="1">
      <alignment vertical="center"/>
    </xf>
    <xf numFmtId="43" fontId="14" fillId="0" borderId="0" xfId="0" applyNumberFormat="1" applyFont="1" applyFill="1" applyAlignment="1">
      <alignment horizontal="justify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left" vertical="center" wrapText="1"/>
    </xf>
    <xf numFmtId="43" fontId="0" fillId="0" borderId="0" xfId="1" applyNumberFormat="1" applyFont="1"/>
    <xf numFmtId="43" fontId="2" fillId="0" borderId="0" xfId="1" applyNumberFormat="1" applyFont="1"/>
    <xf numFmtId="10" fontId="0" fillId="0" borderId="0" xfId="0" applyNumberFormat="1"/>
    <xf numFmtId="43" fontId="0" fillId="0" borderId="0" xfId="0" applyNumberFormat="1"/>
    <xf numFmtId="4" fontId="0" fillId="0" borderId="0" xfId="0" applyNumberFormat="1"/>
    <xf numFmtId="167" fontId="0" fillId="0" borderId="0" xfId="0" applyNumberFormat="1"/>
    <xf numFmtId="0" fontId="0" fillId="0" borderId="0" xfId="0" applyAlignment="1"/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39" fontId="15" fillId="6" borderId="1" xfId="1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0" fontId="2" fillId="0" borderId="0" xfId="0" applyFont="1"/>
    <xf numFmtId="39" fontId="6" fillId="7" borderId="1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9" fontId="9" fillId="0" borderId="4" xfId="0" applyNumberFormat="1" applyFont="1" applyFill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39" fontId="14" fillId="0" borderId="4" xfId="1" applyNumberFormat="1" applyFont="1" applyFill="1" applyBorder="1" applyAlignment="1">
      <alignment vertical="center" wrapText="1"/>
    </xf>
    <xf numFmtId="43" fontId="14" fillId="0" borderId="4" xfId="1" applyNumberFormat="1" applyFont="1" applyFill="1" applyBorder="1" applyAlignment="1">
      <alignment vertical="center" wrapText="1"/>
    </xf>
    <xf numFmtId="43" fontId="17" fillId="0" borderId="4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3" fontId="9" fillId="0" borderId="1" xfId="1" applyNumberFormat="1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0" xfId="0" applyFont="1"/>
    <xf numFmtId="0" fontId="14" fillId="0" borderId="1" xfId="0" applyFont="1" applyFill="1" applyBorder="1" applyAlignment="1">
      <alignment vertical="center" wrapText="1"/>
    </xf>
    <xf numFmtId="39" fontId="13" fillId="11" borderId="1" xfId="1" applyNumberFormat="1" applyFont="1" applyFill="1" applyBorder="1" applyAlignment="1">
      <alignment vertical="center" wrapText="1"/>
    </xf>
    <xf numFmtId="49" fontId="9" fillId="11" borderId="1" xfId="1" applyNumberFormat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/>
    <xf numFmtId="0" fontId="0" fillId="2" borderId="0" xfId="0" applyFill="1"/>
    <xf numFmtId="49" fontId="9" fillId="2" borderId="1" xfId="1" applyNumberFormat="1" applyFont="1" applyFill="1" applyBorder="1" applyAlignment="1">
      <alignment horizontal="left" vertical="center" wrapText="1"/>
    </xf>
    <xf numFmtId="43" fontId="9" fillId="2" borderId="1" xfId="1" applyNumberFormat="1" applyFont="1" applyFill="1" applyBorder="1" applyAlignment="1">
      <alignment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43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9" fillId="12" borderId="1" xfId="1" applyNumberFormat="1" applyFont="1" applyFill="1" applyBorder="1" applyAlignment="1">
      <alignment horizontal="center" vertical="center" wrapText="1"/>
    </xf>
    <xf numFmtId="1" fontId="14" fillId="12" borderId="1" xfId="0" applyNumberFormat="1" applyFont="1" applyFill="1" applyBorder="1" applyAlignment="1">
      <alignment horizontal="center" vertical="center" wrapText="1"/>
    </xf>
    <xf numFmtId="49" fontId="14" fillId="12" borderId="1" xfId="1" applyNumberFormat="1" applyFont="1" applyFill="1" applyBorder="1" applyAlignment="1">
      <alignment horizontal="center" vertical="center" wrapText="1"/>
    </xf>
    <xf numFmtId="0" fontId="17" fillId="12" borderId="1" xfId="1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14" fillId="12" borderId="1" xfId="1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0" fontId="13" fillId="12" borderId="1" xfId="1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4" fillId="12" borderId="1" xfId="0" applyNumberFormat="1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/>
    </xf>
    <xf numFmtId="49" fontId="13" fillId="12" borderId="1" xfId="2" applyNumberFormat="1" applyFont="1" applyFill="1" applyBorder="1" applyAlignment="1">
      <alignment horizontal="center" vertical="center" wrapText="1"/>
    </xf>
    <xf numFmtId="49" fontId="9" fillId="12" borderId="1" xfId="1" applyNumberFormat="1" applyFont="1" applyFill="1" applyBorder="1" applyAlignment="1">
      <alignment horizontal="center" vertical="center" wrapText="1"/>
    </xf>
    <xf numFmtId="0" fontId="9" fillId="13" borderId="1" xfId="1" applyNumberFormat="1" applyFont="1" applyFill="1" applyBorder="1" applyAlignment="1">
      <alignment horizontal="center" vertical="center" wrapText="1"/>
    </xf>
    <xf numFmtId="0" fontId="14" fillId="13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center" vertical="center" wrapText="1"/>
    </xf>
    <xf numFmtId="17" fontId="9" fillId="0" borderId="1" xfId="1" applyNumberFormat="1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top"/>
    </xf>
    <xf numFmtId="0" fontId="8" fillId="2" borderId="1" xfId="2" applyNumberFormat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166" fontId="14" fillId="8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66" fontId="9" fillId="0" borderId="1" xfId="1" applyNumberFormat="1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/>
    </xf>
    <xf numFmtId="166" fontId="6" fillId="5" borderId="1" xfId="1" applyNumberFormat="1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left" vertical="center" wrapText="1"/>
    </xf>
    <xf numFmtId="166" fontId="17" fillId="0" borderId="1" xfId="1" applyNumberFormat="1" applyFont="1" applyFill="1" applyBorder="1" applyAlignment="1">
      <alignment horizontal="left" vertical="center" wrapText="1"/>
    </xf>
    <xf numFmtId="166" fontId="9" fillId="10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 vertical="center" wrapText="1"/>
    </xf>
    <xf numFmtId="166" fontId="9" fillId="5" borderId="1" xfId="1" applyNumberFormat="1" applyFont="1" applyFill="1" applyBorder="1" applyAlignment="1">
      <alignment horizontal="left" vertical="center" wrapText="1"/>
    </xf>
    <xf numFmtId="166" fontId="9" fillId="2" borderId="1" xfId="1" applyNumberFormat="1" applyFont="1" applyFill="1" applyBorder="1" applyAlignment="1">
      <alignment horizontal="left" vertical="center" wrapText="1"/>
    </xf>
    <xf numFmtId="166" fontId="17" fillId="0" borderId="4" xfId="1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/>
    </xf>
    <xf numFmtId="166" fontId="6" fillId="5" borderId="1" xfId="0" applyNumberFormat="1" applyFont="1" applyFill="1" applyBorder="1" applyAlignment="1">
      <alignment horizontal="left" vertical="center"/>
    </xf>
    <xf numFmtId="166" fontId="14" fillId="2" borderId="1" xfId="0" applyNumberFormat="1" applyFont="1" applyFill="1" applyBorder="1" applyAlignment="1">
      <alignment horizontal="left" vertical="center"/>
    </xf>
    <xf numFmtId="166" fontId="14" fillId="2" borderId="1" xfId="1" applyNumberFormat="1" applyFont="1" applyFill="1" applyBorder="1" applyAlignment="1">
      <alignment horizontal="left" vertical="center" wrapText="1"/>
    </xf>
    <xf numFmtId="166" fontId="9" fillId="8" borderId="1" xfId="1" applyNumberFormat="1" applyFont="1" applyFill="1" applyBorder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NumberFormat="1" applyFont="1" applyAlignment="1">
      <alignment horizontal="left"/>
    </xf>
    <xf numFmtId="43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Alignment="1"/>
    <xf numFmtId="0" fontId="0" fillId="0" borderId="1" xfId="0" applyFill="1" applyBorder="1" applyAlignment="1"/>
    <xf numFmtId="0" fontId="6" fillId="0" borderId="1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49" fontId="8" fillId="5" borderId="5" xfId="0" applyNumberFormat="1" applyFont="1" applyFill="1" applyBorder="1" applyAlignment="1">
      <alignment vertical="center" wrapText="1"/>
    </xf>
    <xf numFmtId="49" fontId="14" fillId="8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vertical="center" wrapText="1"/>
    </xf>
    <xf numFmtId="49" fontId="6" fillId="10" borderId="5" xfId="0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9" fillId="10" borderId="5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8" borderId="5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14" borderId="5" xfId="0" applyNumberFormat="1" applyFont="1" applyFill="1" applyBorder="1" applyAlignment="1">
      <alignment horizontal="center" vertical="center" wrapText="1"/>
    </xf>
    <xf numFmtId="49" fontId="14" fillId="14" borderId="1" xfId="0" applyNumberFormat="1" applyFont="1" applyFill="1" applyBorder="1" applyAlignment="1">
      <alignment horizontal="center" vertical="center" wrapText="1"/>
    </xf>
    <xf numFmtId="49" fontId="14" fillId="14" borderId="1" xfId="2" applyNumberFormat="1" applyFont="1" applyFill="1" applyBorder="1" applyAlignment="1">
      <alignment horizontal="center" vertical="center" wrapText="1"/>
    </xf>
    <xf numFmtId="49" fontId="14" fillId="14" borderId="1" xfId="1" applyNumberFormat="1" applyFont="1" applyFill="1" applyBorder="1" applyAlignment="1">
      <alignment horizontal="left" vertical="center" wrapText="1"/>
    </xf>
    <xf numFmtId="39" fontId="14" fillId="14" borderId="1" xfId="1" applyNumberFormat="1" applyFont="1" applyFill="1" applyBorder="1" applyAlignment="1">
      <alignment vertical="center" wrapText="1"/>
    </xf>
    <xf numFmtId="166" fontId="14" fillId="14" borderId="1" xfId="1" applyNumberFormat="1" applyFont="1" applyFill="1" applyBorder="1" applyAlignment="1">
      <alignment horizontal="center" vertical="center" wrapText="1"/>
    </xf>
    <xf numFmtId="43" fontId="14" fillId="14" borderId="1" xfId="1" applyNumberFormat="1" applyFont="1" applyFill="1" applyBorder="1" applyAlignment="1">
      <alignment horizontal="center" vertical="center" wrapText="1"/>
    </xf>
    <xf numFmtId="49" fontId="14" fillId="14" borderId="1" xfId="1" applyNumberFormat="1" applyFont="1" applyFill="1" applyBorder="1" applyAlignment="1">
      <alignment horizontal="center" vertical="center" wrapText="1"/>
    </xf>
    <xf numFmtId="0" fontId="14" fillId="14" borderId="1" xfId="1" applyNumberFormat="1" applyFont="1" applyFill="1" applyBorder="1" applyAlignment="1">
      <alignment horizontal="center" vertical="center" wrapText="1"/>
    </xf>
    <xf numFmtId="0" fontId="20" fillId="14" borderId="1" xfId="0" applyNumberFormat="1" applyFont="1" applyFill="1" applyBorder="1"/>
    <xf numFmtId="0" fontId="20" fillId="14" borderId="0" xfId="0" applyFont="1" applyFill="1"/>
    <xf numFmtId="49" fontId="14" fillId="14" borderId="5" xfId="0" applyNumberFormat="1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left" vertical="center" wrapText="1"/>
    </xf>
    <xf numFmtId="39" fontId="14" fillId="14" borderId="1" xfId="1" applyNumberFormat="1" applyFont="1" applyFill="1" applyBorder="1" applyAlignment="1">
      <alignment vertical="center"/>
    </xf>
    <xf numFmtId="0" fontId="14" fillId="14" borderId="1" xfId="0" applyFont="1" applyFill="1" applyBorder="1" applyAlignment="1">
      <alignment vertical="center" wrapText="1"/>
    </xf>
    <xf numFmtId="166" fontId="14" fillId="14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center" vertical="center"/>
    </xf>
    <xf numFmtId="14" fontId="14" fillId="14" borderId="1" xfId="0" applyNumberFormat="1" applyFont="1" applyFill="1" applyBorder="1" applyAlignment="1">
      <alignment horizontal="center" vertical="center"/>
    </xf>
    <xf numFmtId="49" fontId="9" fillId="14" borderId="1" xfId="0" applyNumberFormat="1" applyFont="1" applyFill="1" applyBorder="1" applyAlignment="1">
      <alignment horizontal="left" vertical="center" wrapText="1"/>
    </xf>
    <xf numFmtId="39" fontId="9" fillId="14" borderId="1" xfId="1" applyNumberFormat="1" applyFont="1" applyFill="1" applyBorder="1" applyAlignment="1">
      <alignment vertical="center"/>
    </xf>
    <xf numFmtId="0" fontId="9" fillId="14" borderId="1" xfId="0" applyFont="1" applyFill="1" applyBorder="1" applyAlignment="1">
      <alignment vertical="center" wrapText="1"/>
    </xf>
    <xf numFmtId="166" fontId="9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49" fontId="9" fillId="14" borderId="1" xfId="0" applyNumberFormat="1" applyFont="1" applyFill="1" applyBorder="1" applyAlignment="1">
      <alignment horizontal="center" vertical="center"/>
    </xf>
    <xf numFmtId="14" fontId="9" fillId="14" borderId="1" xfId="0" applyNumberFormat="1" applyFont="1" applyFill="1" applyBorder="1" applyAlignment="1">
      <alignment horizontal="center" vertical="center"/>
    </xf>
    <xf numFmtId="49" fontId="9" fillId="14" borderId="5" xfId="0" applyNumberFormat="1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justify" vertical="center" wrapText="1"/>
    </xf>
    <xf numFmtId="49" fontId="9" fillId="14" borderId="1" xfId="1" applyNumberFormat="1" applyFont="1" applyFill="1" applyBorder="1" applyAlignment="1">
      <alignment horizontal="left" vertical="center" wrapText="1"/>
    </xf>
    <xf numFmtId="39" fontId="9" fillId="14" borderId="1" xfId="1" applyNumberFormat="1" applyFont="1" applyFill="1" applyBorder="1" applyAlignment="1">
      <alignment vertical="center" wrapText="1"/>
    </xf>
    <xf numFmtId="43" fontId="9" fillId="14" borderId="1" xfId="1" applyNumberFormat="1" applyFont="1" applyFill="1" applyBorder="1" applyAlignment="1">
      <alignment vertical="center" wrapText="1"/>
    </xf>
    <xf numFmtId="166" fontId="9" fillId="14" borderId="1" xfId="1" applyNumberFormat="1" applyFont="1" applyFill="1" applyBorder="1" applyAlignment="1">
      <alignment horizontal="center" vertical="center" wrapText="1"/>
    </xf>
    <xf numFmtId="43" fontId="9" fillId="14" borderId="1" xfId="1" applyNumberFormat="1" applyFont="1" applyFill="1" applyBorder="1" applyAlignment="1">
      <alignment horizontal="center" vertical="center" wrapText="1"/>
    </xf>
    <xf numFmtId="49" fontId="9" fillId="14" borderId="1" xfId="1" applyNumberFormat="1" applyFont="1" applyFill="1" applyBorder="1" applyAlignment="1">
      <alignment horizontal="center" vertical="center" wrapText="1"/>
    </xf>
    <xf numFmtId="0" fontId="9" fillId="14" borderId="1" xfId="1" applyNumberFormat="1" applyFont="1" applyFill="1" applyBorder="1" applyAlignment="1">
      <alignment horizontal="center" vertical="center" wrapText="1"/>
    </xf>
    <xf numFmtId="49" fontId="8" fillId="14" borderId="5" xfId="0" applyNumberFormat="1" applyFont="1" applyFill="1" applyBorder="1" applyAlignment="1">
      <alignment horizontal="center" vertical="center" wrapText="1"/>
    </xf>
    <xf numFmtId="49" fontId="8" fillId="14" borderId="1" xfId="0" applyNumberFormat="1" applyFont="1" applyFill="1" applyBorder="1" applyAlignment="1">
      <alignment horizontal="center" vertical="center" wrapText="1"/>
    </xf>
    <xf numFmtId="49" fontId="15" fillId="14" borderId="1" xfId="2" applyNumberFormat="1" applyFont="1" applyFill="1" applyBorder="1" applyAlignment="1">
      <alignment horizontal="center" vertical="center" wrapText="1"/>
    </xf>
    <xf numFmtId="49" fontId="8" fillId="14" borderId="1" xfId="2" applyNumberFormat="1" applyFont="1" applyFill="1" applyBorder="1" applyAlignment="1">
      <alignment horizontal="center" vertical="center" wrapText="1"/>
    </xf>
    <xf numFmtId="49" fontId="16" fillId="14" borderId="1" xfId="1" quotePrefix="1" applyNumberFormat="1" applyFont="1" applyFill="1" applyBorder="1" applyAlignment="1">
      <alignment horizontal="left" vertical="center" wrapText="1"/>
    </xf>
    <xf numFmtId="39" fontId="8" fillId="14" borderId="1" xfId="1" applyNumberFormat="1" applyFont="1" applyFill="1" applyBorder="1" applyAlignment="1">
      <alignment vertical="center" wrapText="1"/>
    </xf>
    <xf numFmtId="49" fontId="13" fillId="14" borderId="1" xfId="2" applyNumberFormat="1" applyFont="1" applyFill="1" applyBorder="1" applyAlignment="1">
      <alignment horizontal="center" vertical="center" wrapText="1"/>
    </xf>
    <xf numFmtId="43" fontId="14" fillId="14" borderId="1" xfId="1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14" fontId="9" fillId="14" borderId="1" xfId="0" applyNumberFormat="1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left" vertical="center"/>
    </xf>
    <xf numFmtId="49" fontId="16" fillId="14" borderId="1" xfId="1" applyNumberFormat="1" applyFont="1" applyFill="1" applyBorder="1" applyAlignment="1">
      <alignment horizontal="left" vertical="center" wrapText="1"/>
    </xf>
    <xf numFmtId="1" fontId="14" fillId="14" borderId="1" xfId="0" applyNumberFormat="1" applyFont="1" applyFill="1" applyBorder="1" applyAlignment="1">
      <alignment horizontal="center" vertical="center" wrapText="1"/>
    </xf>
    <xf numFmtId="49" fontId="6" fillId="14" borderId="5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vertical="center" wrapText="1"/>
    </xf>
    <xf numFmtId="49" fontId="8" fillId="14" borderId="1" xfId="1" applyNumberFormat="1" applyFont="1" applyFill="1" applyBorder="1" applyAlignment="1">
      <alignment horizontal="left" vertical="center" wrapText="1"/>
    </xf>
    <xf numFmtId="14" fontId="14" fillId="14" borderId="1" xfId="1" applyNumberFormat="1" applyFont="1" applyFill="1" applyBorder="1" applyAlignment="1">
      <alignment horizontal="center" vertical="center" wrapText="1"/>
    </xf>
    <xf numFmtId="39" fontId="13" fillId="14" borderId="1" xfId="1" applyNumberFormat="1" applyFont="1" applyFill="1" applyBorder="1" applyAlignment="1">
      <alignment vertical="center" wrapText="1"/>
    </xf>
    <xf numFmtId="43" fontId="9" fillId="14" borderId="1" xfId="1" applyNumberFormat="1" applyFont="1" applyFill="1" applyBorder="1" applyAlignment="1">
      <alignment horizontal="left" vertical="center" wrapText="1"/>
    </xf>
    <xf numFmtId="49" fontId="6" fillId="14" borderId="1" xfId="1" applyNumberFormat="1" applyFont="1" applyFill="1" applyBorder="1" applyAlignment="1">
      <alignment horizontal="justify" vertical="center" wrapText="1"/>
    </xf>
    <xf numFmtId="49" fontId="16" fillId="14" borderId="1" xfId="1" applyNumberFormat="1" applyFont="1" applyFill="1" applyBorder="1" applyAlignment="1">
      <alignment horizontal="justify" vertical="center" wrapText="1"/>
    </xf>
    <xf numFmtId="39" fontId="15" fillId="14" borderId="1" xfId="1" applyNumberFormat="1" applyFont="1" applyFill="1" applyBorder="1" applyAlignment="1">
      <alignment vertical="center" wrapText="1"/>
    </xf>
    <xf numFmtId="49" fontId="9" fillId="14" borderId="1" xfId="1" applyNumberFormat="1" applyFont="1" applyFill="1" applyBorder="1" applyAlignment="1">
      <alignment vertical="center" wrapText="1"/>
    </xf>
    <xf numFmtId="49" fontId="9" fillId="14" borderId="1" xfId="1" applyNumberFormat="1" applyFont="1" applyFill="1" applyBorder="1" applyAlignment="1">
      <alignment horizontal="justify" vertical="center" wrapText="1"/>
    </xf>
    <xf numFmtId="39" fontId="6" fillId="14" borderId="1" xfId="1" applyNumberFormat="1" applyFont="1" applyFill="1" applyBorder="1" applyAlignment="1">
      <alignment vertical="center" wrapText="1"/>
    </xf>
    <xf numFmtId="49" fontId="6" fillId="14" borderId="1" xfId="1" applyNumberFormat="1" applyFont="1" applyFill="1" applyBorder="1" applyAlignment="1">
      <alignment horizontal="center" vertical="center" wrapText="1"/>
    </xf>
    <xf numFmtId="43" fontId="6" fillId="14" borderId="1" xfId="1" applyNumberFormat="1" applyFont="1" applyFill="1" applyBorder="1" applyAlignment="1">
      <alignment vertical="center" wrapText="1"/>
    </xf>
    <xf numFmtId="166" fontId="6" fillId="14" borderId="1" xfId="1" applyNumberFormat="1" applyFont="1" applyFill="1" applyBorder="1" applyAlignment="1">
      <alignment horizontal="center" vertical="center" wrapText="1"/>
    </xf>
    <xf numFmtId="43" fontId="6" fillId="14" borderId="1" xfId="1" applyNumberFormat="1" applyFont="1" applyFill="1" applyBorder="1" applyAlignment="1">
      <alignment horizontal="center" vertical="center" wrapText="1"/>
    </xf>
    <xf numFmtId="0" fontId="8" fillId="14" borderId="1" xfId="1" applyNumberFormat="1" applyFont="1" applyFill="1" applyBorder="1" applyAlignment="1">
      <alignment horizontal="center" vertical="center" wrapText="1"/>
    </xf>
    <xf numFmtId="49" fontId="6" fillId="14" borderId="5" xfId="0" applyNumberFormat="1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vertical="center"/>
    </xf>
    <xf numFmtId="43" fontId="8" fillId="14" borderId="1" xfId="1" applyNumberFormat="1" applyFont="1" applyFill="1" applyBorder="1" applyAlignment="1">
      <alignment vertical="center" wrapText="1"/>
    </xf>
    <xf numFmtId="166" fontId="8" fillId="14" borderId="1" xfId="1" applyNumberFormat="1" applyFont="1" applyFill="1" applyBorder="1" applyAlignment="1">
      <alignment horizontal="center" vertical="center" wrapText="1"/>
    </xf>
    <xf numFmtId="43" fontId="8" fillId="14" borderId="1" xfId="1" applyNumberFormat="1" applyFont="1" applyFill="1" applyBorder="1" applyAlignment="1">
      <alignment horizontal="center" vertical="center" wrapText="1"/>
    </xf>
    <xf numFmtId="49" fontId="14" fillId="14" borderId="1" xfId="0" applyNumberFormat="1" applyFont="1" applyFill="1" applyBorder="1" applyAlignment="1">
      <alignment vertical="center"/>
    </xf>
    <xf numFmtId="0" fontId="14" fillId="14" borderId="1" xfId="0" applyFont="1" applyFill="1" applyBorder="1" applyAlignment="1">
      <alignment vertical="center"/>
    </xf>
    <xf numFmtId="166" fontId="14" fillId="14" borderId="1" xfId="0" applyNumberFormat="1" applyFont="1" applyFill="1" applyBorder="1" applyAlignment="1">
      <alignment horizontal="center" vertical="center"/>
    </xf>
    <xf numFmtId="49" fontId="9" fillId="14" borderId="1" xfId="0" applyNumberFormat="1" applyFont="1" applyFill="1" applyBorder="1" applyAlignment="1">
      <alignment vertical="center" wrapText="1"/>
    </xf>
    <xf numFmtId="49" fontId="9" fillId="14" borderId="1" xfId="2" applyNumberFormat="1" applyFont="1" applyFill="1" applyBorder="1" applyAlignment="1">
      <alignment horizontal="center" vertical="center" wrapText="1"/>
    </xf>
    <xf numFmtId="39" fontId="0" fillId="0" borderId="0" xfId="0" applyNumberFormat="1"/>
    <xf numFmtId="0" fontId="21" fillId="0" borderId="1" xfId="2" applyNumberFormat="1" applyFont="1" applyFill="1" applyBorder="1" applyAlignment="1">
      <alignment horizontal="center" vertical="center" wrapText="1"/>
    </xf>
    <xf numFmtId="4" fontId="21" fillId="0" borderId="1" xfId="2" applyNumberFormat="1" applyFont="1" applyFill="1" applyBorder="1" applyAlignment="1">
      <alignment horizontal="right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3" fontId="21" fillId="0" borderId="4" xfId="1" applyNumberFormat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left" vertical="center" wrapText="1"/>
    </xf>
    <xf numFmtId="39" fontId="23" fillId="0" borderId="1" xfId="1" applyNumberFormat="1" applyFont="1" applyFill="1" applyBorder="1" applyAlignment="1">
      <alignment horizontal="right"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justify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left" vertical="center" wrapText="1"/>
    </xf>
    <xf numFmtId="39" fontId="24" fillId="0" borderId="1" xfId="1" applyNumberFormat="1" applyFont="1" applyFill="1" applyBorder="1" applyAlignment="1">
      <alignment horizontal="right" vertical="center" wrapText="1"/>
    </xf>
    <xf numFmtId="43" fontId="23" fillId="0" borderId="1" xfId="1" applyNumberFormat="1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left" vertical="center" wrapText="1"/>
    </xf>
    <xf numFmtId="39" fontId="21" fillId="0" borderId="1" xfId="1" applyNumberFormat="1" applyFont="1" applyFill="1" applyBorder="1" applyAlignment="1">
      <alignment horizontal="right" vertical="center" wrapText="1"/>
    </xf>
    <xf numFmtId="43" fontId="21" fillId="0" borderId="1" xfId="1" applyNumberFormat="1" applyFont="1" applyFill="1" applyBorder="1" applyAlignment="1">
      <alignment vertical="center" wrapText="1"/>
    </xf>
    <xf numFmtId="166" fontId="25" fillId="0" borderId="1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/>
    <xf numFmtId="39" fontId="23" fillId="0" borderId="1" xfId="1" applyNumberFormat="1" applyFont="1" applyFill="1" applyBorder="1" applyAlignment="1">
      <alignment horizontal="right"/>
    </xf>
    <xf numFmtId="0" fontId="23" fillId="0" borderId="1" xfId="0" applyFont="1" applyFill="1" applyBorder="1"/>
    <xf numFmtId="14" fontId="23" fillId="0" borderId="1" xfId="0" applyNumberFormat="1" applyFont="1" applyFill="1" applyBorder="1" applyAlignment="1">
      <alignment horizontal="center" vertical="center"/>
    </xf>
    <xf numFmtId="49" fontId="24" fillId="0" borderId="1" xfId="1" applyNumberFormat="1" applyFont="1" applyFill="1" applyBorder="1" applyAlignment="1">
      <alignment vertical="center" wrapText="1"/>
    </xf>
    <xf numFmtId="166" fontId="24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/>
    <xf numFmtId="14" fontId="24" fillId="0" borderId="1" xfId="0" applyNumberFormat="1" applyFont="1" applyFill="1" applyBorder="1" applyAlignment="1">
      <alignment horizontal="center" vertical="center"/>
    </xf>
    <xf numFmtId="39" fontId="24" fillId="0" borderId="1" xfId="1" applyNumberFormat="1" applyFont="1" applyFill="1" applyBorder="1" applyAlignment="1">
      <alignment horizontal="right"/>
    </xf>
    <xf numFmtId="43" fontId="24" fillId="0" borderId="1" xfId="1" applyNumberFormat="1" applyFont="1" applyFill="1" applyBorder="1" applyAlignment="1">
      <alignment vertical="center" wrapText="1"/>
    </xf>
    <xf numFmtId="43" fontId="24" fillId="0" borderId="1" xfId="1" applyNumberFormat="1" applyFont="1" applyFill="1" applyBorder="1" applyAlignment="1">
      <alignment horizontal="center" wrapText="1"/>
    </xf>
    <xf numFmtId="49" fontId="23" fillId="0" borderId="1" xfId="1" applyNumberFormat="1" applyFont="1" applyFill="1" applyBorder="1" applyAlignment="1">
      <alignment horizontal="left" vertical="center" wrapText="1"/>
    </xf>
    <xf numFmtId="39" fontId="23" fillId="0" borderId="1" xfId="1" applyNumberFormat="1" applyFont="1" applyFill="1" applyBorder="1" applyAlignment="1">
      <alignment vertical="center" wrapText="1"/>
    </xf>
    <xf numFmtId="166" fontId="23" fillId="0" borderId="1" xfId="1" applyNumberFormat="1" applyFont="1" applyFill="1" applyBorder="1" applyAlignment="1">
      <alignment horizontal="center" vertical="center" wrapText="1"/>
    </xf>
    <xf numFmtId="39" fontId="23" fillId="0" borderId="1" xfId="1" applyNumberFormat="1" applyFont="1" applyFill="1" applyBorder="1" applyAlignment="1">
      <alignment horizontal="right" vertical="center" wrapText="1"/>
    </xf>
    <xf numFmtId="43" fontId="23" fillId="0" borderId="1" xfId="1" applyNumberFormat="1" applyFont="1" applyFill="1" applyBorder="1" applyAlignment="1">
      <alignment vertical="center" wrapText="1"/>
    </xf>
    <xf numFmtId="39" fontId="26" fillId="0" borderId="1" xfId="1" applyNumberFormat="1" applyFont="1" applyFill="1" applyBorder="1" applyAlignment="1">
      <alignment horizontal="right" vertical="center" wrapText="1"/>
    </xf>
    <xf numFmtId="49" fontId="24" fillId="0" borderId="1" xfId="1" applyNumberFormat="1" applyFont="1" applyFill="1" applyBorder="1" applyAlignment="1">
      <alignment vertical="center"/>
    </xf>
    <xf numFmtId="17" fontId="24" fillId="0" borderId="1" xfId="1" applyNumberFormat="1" applyFont="1" applyFill="1" applyBorder="1" applyAlignment="1">
      <alignment vertical="center" wrapText="1"/>
    </xf>
    <xf numFmtId="39" fontId="24" fillId="0" borderId="1" xfId="1" applyNumberFormat="1" applyFont="1" applyFill="1" applyBorder="1" applyAlignment="1">
      <alignment vertical="center" wrapText="1"/>
    </xf>
    <xf numFmtId="166" fontId="24" fillId="0" borderId="1" xfId="1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39" fontId="24" fillId="0" borderId="1" xfId="1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39" fontId="24" fillId="0" borderId="1" xfId="1" applyNumberFormat="1" applyFont="1" applyFill="1" applyBorder="1" applyAlignment="1">
      <alignment vertical="center"/>
    </xf>
    <xf numFmtId="164" fontId="23" fillId="0" borderId="1" xfId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vertical="center" wrapText="1"/>
    </xf>
    <xf numFmtId="49" fontId="22" fillId="0" borderId="1" xfId="1" quotePrefix="1" applyNumberFormat="1" applyFont="1" applyFill="1" applyBorder="1" applyAlignment="1">
      <alignment horizontal="left" vertical="center" wrapText="1"/>
    </xf>
    <xf numFmtId="39" fontId="21" fillId="0" borderId="1" xfId="1" applyNumberFormat="1" applyFont="1" applyFill="1" applyBorder="1" applyAlignment="1">
      <alignment vertical="center" wrapText="1"/>
    </xf>
    <xf numFmtId="43" fontId="26" fillId="0" borderId="1" xfId="1" applyNumberFormat="1" applyFont="1" applyFill="1" applyBorder="1" applyAlignment="1">
      <alignment vertical="center" wrapText="1"/>
    </xf>
    <xf numFmtId="166" fontId="26" fillId="0" borderId="1" xfId="1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justify" vertical="center" wrapText="1"/>
    </xf>
    <xf numFmtId="39" fontId="27" fillId="0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166" fontId="27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66" fontId="27" fillId="0" borderId="1" xfId="1" applyNumberFormat="1" applyFont="1" applyFill="1" applyBorder="1" applyAlignment="1">
      <alignment horizontal="left" vertical="center" wrapText="1"/>
    </xf>
    <xf numFmtId="39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14" fontId="23" fillId="0" borderId="1" xfId="1" applyNumberFormat="1" applyFont="1" applyFill="1" applyBorder="1" applyAlignment="1">
      <alignment horizontal="center" vertical="center" wrapText="1"/>
    </xf>
    <xf numFmtId="39" fontId="27" fillId="0" borderId="1" xfId="1" applyNumberFormat="1" applyFont="1" applyFill="1" applyBorder="1" applyAlignment="1">
      <alignment vertical="center" wrapText="1"/>
    </xf>
    <xf numFmtId="164" fontId="24" fillId="0" borderId="1" xfId="1" applyFont="1" applyFill="1" applyBorder="1" applyAlignment="1">
      <alignment vertical="center" wrapText="1"/>
    </xf>
    <xf numFmtId="39" fontId="25" fillId="0" borderId="1" xfId="1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left"/>
    </xf>
    <xf numFmtId="4" fontId="29" fillId="0" borderId="1" xfId="0" applyNumberFormat="1" applyFont="1" applyFill="1" applyBorder="1" applyAlignment="1">
      <alignment horizontal="right"/>
    </xf>
    <xf numFmtId="14" fontId="29" fillId="0" borderId="1" xfId="0" applyNumberFormat="1" applyFont="1" applyFill="1" applyBorder="1" applyAlignment="1">
      <alignment horizontal="left"/>
    </xf>
    <xf numFmtId="4" fontId="30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right"/>
    </xf>
    <xf numFmtId="164" fontId="24" fillId="0" borderId="1" xfId="1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left" vertical="center" wrapText="1"/>
    </xf>
    <xf numFmtId="49" fontId="24" fillId="0" borderId="1" xfId="1" applyNumberFormat="1" applyFont="1" applyFill="1" applyBorder="1" applyAlignment="1">
      <alignment horizontal="justify" vertical="center" wrapText="1"/>
    </xf>
    <xf numFmtId="49" fontId="22" fillId="0" borderId="1" xfId="1" applyNumberFormat="1" applyFont="1" applyFill="1" applyBorder="1" applyAlignment="1">
      <alignment horizontal="justify" vertical="center" wrapText="1"/>
    </xf>
    <xf numFmtId="39" fontId="25" fillId="0" borderId="1" xfId="1" applyNumberFormat="1" applyFont="1" applyFill="1" applyBorder="1" applyAlignment="1">
      <alignment vertical="center" wrapText="1"/>
    </xf>
    <xf numFmtId="39" fontId="26" fillId="0" borderId="1" xfId="1" applyNumberFormat="1" applyFont="1" applyFill="1" applyBorder="1" applyAlignment="1">
      <alignment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39" fontId="26" fillId="0" borderId="1" xfId="1" applyNumberFormat="1" applyFont="1" applyFill="1" applyBorder="1" applyAlignment="1">
      <alignment horizontal="right" vertical="center"/>
    </xf>
    <xf numFmtId="39" fontId="24" fillId="0" borderId="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vertical="center" wrapText="1"/>
    </xf>
    <xf numFmtId="0" fontId="29" fillId="0" borderId="1" xfId="0" quotePrefix="1" applyFont="1" applyFill="1" applyBorder="1" applyAlignment="1">
      <alignment horizontal="left"/>
    </xf>
    <xf numFmtId="166" fontId="21" fillId="0" borderId="1" xfId="1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4" fontId="23" fillId="0" borderId="1" xfId="0" applyNumberFormat="1" applyFont="1" applyFill="1" applyBorder="1" applyAlignment="1">
      <alignment horizontal="left" vertical="center"/>
    </xf>
    <xf numFmtId="0" fontId="29" fillId="0" borderId="0" xfId="0" applyFont="1" applyFill="1"/>
    <xf numFmtId="39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49" fontId="22" fillId="0" borderId="4" xfId="1" applyNumberFormat="1" applyFont="1" applyFill="1" applyBorder="1" applyAlignment="1">
      <alignment horizontal="left" vertical="center" wrapText="1"/>
    </xf>
    <xf numFmtId="39" fontId="21" fillId="0" borderId="4" xfId="1" applyNumberFormat="1" applyFont="1" applyFill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opLeftCell="A196" workbookViewId="0">
      <selection activeCell="O136" sqref="O136"/>
    </sheetView>
  </sheetViews>
  <sheetFormatPr baseColWidth="10" defaultRowHeight="15" x14ac:dyDescent="0.25"/>
  <cols>
    <col min="1" max="1" width="4.42578125" style="1" bestFit="1" customWidth="1"/>
    <col min="2" max="2" width="2" bestFit="1" customWidth="1"/>
    <col min="3" max="3" width="2.28515625" bestFit="1" customWidth="1"/>
    <col min="4" max="5" width="2" bestFit="1" customWidth="1"/>
    <col min="6" max="6" width="3" bestFit="1" customWidth="1"/>
    <col min="7" max="7" width="13.28515625" style="287" customWidth="1"/>
    <col min="8" max="8" width="38.5703125" bestFit="1" customWidth="1"/>
    <col min="9" max="9" width="18.42578125" customWidth="1"/>
    <col min="10" max="10" width="30.85546875" customWidth="1"/>
    <col min="11" max="11" width="10.7109375" bestFit="1" customWidth="1"/>
    <col min="12" max="12" width="8.28515625" bestFit="1" customWidth="1"/>
    <col min="13" max="13" width="10.5703125" bestFit="1" customWidth="1"/>
    <col min="14" max="14" width="10.7109375" bestFit="1" customWidth="1"/>
    <col min="15" max="15" width="14.140625" customWidth="1"/>
    <col min="16" max="16" width="11.42578125" customWidth="1"/>
    <col min="17" max="17" width="11.42578125" style="2"/>
  </cols>
  <sheetData>
    <row r="1" spans="1:18" ht="28.5" x14ac:dyDescent="0.25">
      <c r="A1" s="560"/>
      <c r="B1" s="560"/>
      <c r="C1" s="560"/>
      <c r="D1" s="560"/>
      <c r="E1" s="560"/>
      <c r="F1" s="560"/>
      <c r="G1" s="561"/>
      <c r="H1" s="562" t="s">
        <v>0</v>
      </c>
      <c r="I1" s="562"/>
      <c r="J1" s="562"/>
      <c r="K1" s="562"/>
      <c r="L1" s="562"/>
      <c r="M1" s="563"/>
      <c r="N1" s="563"/>
      <c r="O1" s="563"/>
      <c r="P1" s="560"/>
    </row>
    <row r="2" spans="1:18" ht="21" x14ac:dyDescent="0.25">
      <c r="A2" s="560"/>
      <c r="B2" s="560"/>
      <c r="C2" s="560"/>
      <c r="D2" s="560"/>
      <c r="E2" s="560"/>
      <c r="F2" s="560"/>
      <c r="G2" s="560"/>
      <c r="H2" s="564" t="s">
        <v>1</v>
      </c>
      <c r="I2" s="564"/>
      <c r="J2" s="564"/>
      <c r="K2" s="564"/>
      <c r="L2" s="564"/>
      <c r="M2" s="563"/>
      <c r="N2" s="563"/>
      <c r="O2" s="563"/>
      <c r="P2" s="560"/>
    </row>
    <row r="3" spans="1:18" ht="21" x14ac:dyDescent="0.25">
      <c r="A3" s="560"/>
      <c r="B3" s="560"/>
      <c r="C3" s="560"/>
      <c r="D3" s="560"/>
      <c r="E3" s="560"/>
      <c r="F3" s="560"/>
      <c r="G3" s="560"/>
      <c r="H3" s="565">
        <v>42790</v>
      </c>
      <c r="I3" s="565"/>
      <c r="J3" s="565"/>
      <c r="K3" s="565"/>
      <c r="L3" s="565"/>
      <c r="M3" s="563"/>
      <c r="N3" s="563"/>
      <c r="O3" s="563"/>
      <c r="P3" s="560"/>
    </row>
    <row r="4" spans="1:18" ht="21" x14ac:dyDescent="0.25">
      <c r="A4" s="3"/>
      <c r="B4" s="3"/>
      <c r="C4" s="4"/>
      <c r="D4" s="4"/>
      <c r="E4" s="4"/>
      <c r="F4" s="4"/>
      <c r="G4" s="4"/>
      <c r="H4" s="5"/>
      <c r="I4" s="5"/>
      <c r="J4" s="5"/>
      <c r="K4" s="5"/>
      <c r="L4" s="5"/>
      <c r="M4" s="6"/>
      <c r="N4" s="6"/>
      <c r="O4" s="7"/>
      <c r="P4" s="4"/>
      <c r="Q4" s="8"/>
    </row>
    <row r="5" spans="1:18" ht="18.75" x14ac:dyDescent="0.25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8"/>
    </row>
    <row r="6" spans="1:18" ht="51" x14ac:dyDescent="0.25">
      <c r="A6" s="9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I6" s="10" t="s">
        <v>10</v>
      </c>
      <c r="J6" s="11" t="s">
        <v>11</v>
      </c>
      <c r="K6" s="11" t="s">
        <v>12</v>
      </c>
      <c r="L6" s="12" t="s">
        <v>13</v>
      </c>
      <c r="M6" s="13" t="s">
        <v>14</v>
      </c>
      <c r="N6" s="14" t="s">
        <v>15</v>
      </c>
      <c r="O6" s="12" t="s">
        <v>16</v>
      </c>
      <c r="P6" s="12" t="s">
        <v>17</v>
      </c>
      <c r="Q6" s="11" t="s">
        <v>18</v>
      </c>
      <c r="R6" s="15"/>
    </row>
    <row r="7" spans="1:18" x14ac:dyDescent="0.25">
      <c r="A7" s="16" t="s">
        <v>3</v>
      </c>
      <c r="B7" s="17"/>
      <c r="C7" s="18"/>
      <c r="D7" s="17"/>
      <c r="E7" s="17"/>
      <c r="F7" s="17"/>
      <c r="G7" s="17"/>
      <c r="H7" s="19" t="s">
        <v>19</v>
      </c>
      <c r="I7" s="20">
        <f>SUMIF(A:A,"S",I:I)</f>
        <v>304133794.1178</v>
      </c>
      <c r="J7" s="21"/>
      <c r="K7" s="21"/>
      <c r="L7" s="22"/>
      <c r="M7" s="23"/>
      <c r="N7" s="24"/>
      <c r="O7" s="25"/>
      <c r="P7" s="22" t="s">
        <v>20</v>
      </c>
      <c r="Q7" s="8"/>
    </row>
    <row r="8" spans="1:18" x14ac:dyDescent="0.25">
      <c r="A8" s="26" t="s">
        <v>6</v>
      </c>
      <c r="B8" s="27">
        <v>2</v>
      </c>
      <c r="C8" s="98">
        <v>2</v>
      </c>
      <c r="D8" s="98">
        <v>1</v>
      </c>
      <c r="E8" s="98">
        <v>6</v>
      </c>
      <c r="F8" s="98">
        <v>2</v>
      </c>
      <c r="G8" s="28" t="s">
        <v>8</v>
      </c>
      <c r="H8" s="99" t="s">
        <v>687</v>
      </c>
      <c r="I8" s="30">
        <f>+I9</f>
        <v>219957.04</v>
      </c>
      <c r="J8" s="31"/>
      <c r="K8" s="32"/>
      <c r="L8" s="33"/>
      <c r="M8" s="34"/>
      <c r="N8" s="35"/>
      <c r="O8" s="36" t="s">
        <v>22</v>
      </c>
      <c r="P8" s="35"/>
      <c r="Q8" s="8"/>
    </row>
    <row r="9" spans="1:18" s="395" customFormat="1" ht="38.25" x14ac:dyDescent="0.25">
      <c r="A9" s="385" t="s">
        <v>23</v>
      </c>
      <c r="B9" s="386">
        <v>2</v>
      </c>
      <c r="C9" s="387">
        <v>2</v>
      </c>
      <c r="D9" s="387">
        <v>1</v>
      </c>
      <c r="E9" s="387">
        <v>6</v>
      </c>
      <c r="F9" s="387" t="s">
        <v>24</v>
      </c>
      <c r="G9" s="387" t="s">
        <v>25</v>
      </c>
      <c r="H9" s="388" t="s">
        <v>26</v>
      </c>
      <c r="I9" s="389">
        <v>219957.04</v>
      </c>
      <c r="J9" s="390" t="s">
        <v>27</v>
      </c>
      <c r="K9" s="390" t="s">
        <v>27</v>
      </c>
      <c r="L9" s="391" t="s">
        <v>28</v>
      </c>
      <c r="M9" s="392" t="s">
        <v>29</v>
      </c>
      <c r="N9" s="390">
        <v>42733</v>
      </c>
      <c r="O9" s="393">
        <v>220584</v>
      </c>
      <c r="P9" s="390">
        <v>42746</v>
      </c>
      <c r="Q9" s="394" t="s">
        <v>2956</v>
      </c>
    </row>
    <row r="10" spans="1:18" x14ac:dyDescent="0.25">
      <c r="A10" s="26" t="s">
        <v>6</v>
      </c>
      <c r="B10" s="27">
        <v>2</v>
      </c>
      <c r="C10" s="98">
        <v>2</v>
      </c>
      <c r="D10" s="98">
        <v>2</v>
      </c>
      <c r="E10" s="98">
        <v>1</v>
      </c>
      <c r="F10" s="98"/>
      <c r="G10" s="28" t="s">
        <v>8</v>
      </c>
      <c r="H10" s="99" t="s">
        <v>889</v>
      </c>
      <c r="I10" s="69">
        <f>SUM(I11:I26)</f>
        <v>33792672.910000004</v>
      </c>
      <c r="J10" s="38"/>
      <c r="K10" s="38"/>
      <c r="L10" s="39"/>
      <c r="M10" s="40"/>
      <c r="N10" s="41"/>
      <c r="O10" s="42"/>
      <c r="P10" s="38"/>
      <c r="Q10" s="309" t="s">
        <v>2956</v>
      </c>
    </row>
    <row r="11" spans="1:18" s="310" customFormat="1" x14ac:dyDescent="0.25">
      <c r="A11" s="396" t="s">
        <v>23</v>
      </c>
      <c r="B11" s="386">
        <v>2</v>
      </c>
      <c r="C11" s="397">
        <v>2</v>
      </c>
      <c r="D11" s="397">
        <v>2</v>
      </c>
      <c r="E11" s="397">
        <v>1</v>
      </c>
      <c r="F11" s="397"/>
      <c r="G11" s="397" t="s">
        <v>76</v>
      </c>
      <c r="H11" s="397" t="s">
        <v>77</v>
      </c>
      <c r="I11" s="398">
        <v>1140352</v>
      </c>
      <c r="J11" s="399" t="s">
        <v>78</v>
      </c>
      <c r="K11" s="400">
        <v>42705</v>
      </c>
      <c r="L11" s="401" t="s">
        <v>43</v>
      </c>
      <c r="M11" s="402" t="s">
        <v>79</v>
      </c>
      <c r="N11" s="403">
        <v>42421</v>
      </c>
      <c r="O11" s="401">
        <v>212403</v>
      </c>
      <c r="P11" s="403">
        <v>42787</v>
      </c>
      <c r="Q11" s="394" t="s">
        <v>2956</v>
      </c>
    </row>
    <row r="12" spans="1:18" s="310" customFormat="1" x14ac:dyDescent="0.25">
      <c r="A12" s="396" t="s">
        <v>23</v>
      </c>
      <c r="B12" s="386">
        <v>2</v>
      </c>
      <c r="C12" s="397">
        <v>2</v>
      </c>
      <c r="D12" s="397">
        <v>2</v>
      </c>
      <c r="E12" s="397">
        <v>1</v>
      </c>
      <c r="F12" s="397"/>
      <c r="G12" s="386" t="s">
        <v>40</v>
      </c>
      <c r="H12" s="404" t="s">
        <v>41</v>
      </c>
      <c r="I12" s="405">
        <v>12218.14</v>
      </c>
      <c r="J12" s="406" t="s">
        <v>42</v>
      </c>
      <c r="K12" s="407">
        <v>42620</v>
      </c>
      <c r="L12" s="408" t="s">
        <v>43</v>
      </c>
      <c r="M12" s="409" t="s">
        <v>44</v>
      </c>
      <c r="N12" s="410">
        <v>42677</v>
      </c>
      <c r="O12" s="408">
        <v>216635</v>
      </c>
      <c r="P12" s="410">
        <v>42681</v>
      </c>
      <c r="Q12" s="394" t="s">
        <v>2956</v>
      </c>
    </row>
    <row r="13" spans="1:18" s="310" customFormat="1" x14ac:dyDescent="0.25">
      <c r="A13" s="396" t="s">
        <v>23</v>
      </c>
      <c r="B13" s="386">
        <v>2</v>
      </c>
      <c r="C13" s="397">
        <v>2</v>
      </c>
      <c r="D13" s="397">
        <v>2</v>
      </c>
      <c r="E13" s="397">
        <v>1</v>
      </c>
      <c r="F13" s="397"/>
      <c r="G13" s="386" t="s">
        <v>45</v>
      </c>
      <c r="H13" s="404" t="s">
        <v>46</v>
      </c>
      <c r="I13" s="405">
        <v>236000</v>
      </c>
      <c r="J13" s="406" t="s">
        <v>47</v>
      </c>
      <c r="K13" s="407">
        <v>42638</v>
      </c>
      <c r="L13" s="408" t="s">
        <v>43</v>
      </c>
      <c r="M13" s="409" t="s">
        <v>48</v>
      </c>
      <c r="N13" s="410">
        <v>42682</v>
      </c>
      <c r="O13" s="408">
        <v>217057</v>
      </c>
      <c r="P13" s="410">
        <v>42685</v>
      </c>
      <c r="Q13" s="394" t="s">
        <v>2956</v>
      </c>
    </row>
    <row r="14" spans="1:18" s="310" customFormat="1" x14ac:dyDescent="0.25">
      <c r="A14" s="396" t="s">
        <v>23</v>
      </c>
      <c r="B14" s="386">
        <v>2</v>
      </c>
      <c r="C14" s="397">
        <v>2</v>
      </c>
      <c r="D14" s="397">
        <v>2</v>
      </c>
      <c r="E14" s="397">
        <v>1</v>
      </c>
      <c r="F14" s="397"/>
      <c r="G14" s="386" t="s">
        <v>49</v>
      </c>
      <c r="H14" s="404" t="s">
        <v>50</v>
      </c>
      <c r="I14" s="405">
        <v>236000</v>
      </c>
      <c r="J14" s="406" t="s">
        <v>51</v>
      </c>
      <c r="K14" s="407">
        <v>42654</v>
      </c>
      <c r="L14" s="408" t="s">
        <v>52</v>
      </c>
      <c r="M14" s="409" t="s">
        <v>53</v>
      </c>
      <c r="N14" s="410">
        <v>42702</v>
      </c>
      <c r="O14" s="408">
        <v>218165</v>
      </c>
      <c r="P14" s="410">
        <v>42703</v>
      </c>
      <c r="Q14" s="394" t="s">
        <v>2956</v>
      </c>
    </row>
    <row r="15" spans="1:18" s="310" customFormat="1" x14ac:dyDescent="0.25">
      <c r="A15" s="396" t="s">
        <v>23</v>
      </c>
      <c r="B15" s="386">
        <v>2</v>
      </c>
      <c r="C15" s="397">
        <v>2</v>
      </c>
      <c r="D15" s="397">
        <v>2</v>
      </c>
      <c r="E15" s="397">
        <v>1</v>
      </c>
      <c r="F15" s="397"/>
      <c r="G15" s="386" t="s">
        <v>54</v>
      </c>
      <c r="H15" s="404" t="s">
        <v>55</v>
      </c>
      <c r="I15" s="405">
        <v>3835000</v>
      </c>
      <c r="J15" s="406" t="s">
        <v>56</v>
      </c>
      <c r="K15" s="407">
        <v>42695</v>
      </c>
      <c r="L15" s="408" t="s">
        <v>34</v>
      </c>
      <c r="M15" s="409" t="s">
        <v>57</v>
      </c>
      <c r="N15" s="410">
        <v>42720</v>
      </c>
      <c r="O15" s="408">
        <v>219844</v>
      </c>
      <c r="P15" s="410">
        <v>42723</v>
      </c>
      <c r="Q15" s="394" t="s">
        <v>2956</v>
      </c>
    </row>
    <row r="16" spans="1:18" s="310" customFormat="1" x14ac:dyDescent="0.25">
      <c r="A16" s="396" t="s">
        <v>23</v>
      </c>
      <c r="B16" s="386">
        <v>2</v>
      </c>
      <c r="C16" s="397">
        <v>2</v>
      </c>
      <c r="D16" s="397">
        <v>2</v>
      </c>
      <c r="E16" s="397">
        <v>1</v>
      </c>
      <c r="F16" s="397"/>
      <c r="G16" s="386" t="s">
        <v>58</v>
      </c>
      <c r="H16" s="404" t="s">
        <v>59</v>
      </c>
      <c r="I16" s="405">
        <v>2805450</v>
      </c>
      <c r="J16" s="406" t="s">
        <v>60</v>
      </c>
      <c r="K16" s="407">
        <v>42695</v>
      </c>
      <c r="L16" s="408" t="s">
        <v>34</v>
      </c>
      <c r="M16" s="409" t="s">
        <v>61</v>
      </c>
      <c r="N16" s="410">
        <v>42730</v>
      </c>
      <c r="O16" s="408">
        <v>220185</v>
      </c>
      <c r="P16" s="410">
        <v>42730</v>
      </c>
      <c r="Q16" s="394" t="s">
        <v>2956</v>
      </c>
    </row>
    <row r="17" spans="1:17" s="310" customFormat="1" x14ac:dyDescent="0.25">
      <c r="A17" s="396" t="s">
        <v>23</v>
      </c>
      <c r="B17" s="386">
        <v>2</v>
      </c>
      <c r="C17" s="397">
        <v>2</v>
      </c>
      <c r="D17" s="397">
        <v>2</v>
      </c>
      <c r="E17" s="397">
        <v>1</v>
      </c>
      <c r="F17" s="397"/>
      <c r="G17" s="386" t="s">
        <v>62</v>
      </c>
      <c r="H17" s="404" t="s">
        <v>63</v>
      </c>
      <c r="I17" s="405">
        <v>3527187.17</v>
      </c>
      <c r="J17" s="406" t="s">
        <v>64</v>
      </c>
      <c r="K17" s="407">
        <v>42695</v>
      </c>
      <c r="L17" s="408" t="s">
        <v>34</v>
      </c>
      <c r="M17" s="409" t="s">
        <v>65</v>
      </c>
      <c r="N17" s="410">
        <v>42730</v>
      </c>
      <c r="O17" s="408">
        <v>220188</v>
      </c>
      <c r="P17" s="410">
        <v>42730</v>
      </c>
      <c r="Q17" s="394" t="s">
        <v>2956</v>
      </c>
    </row>
    <row r="18" spans="1:17" s="310" customFormat="1" x14ac:dyDescent="0.25">
      <c r="A18" s="396" t="s">
        <v>23</v>
      </c>
      <c r="B18" s="386">
        <v>2</v>
      </c>
      <c r="C18" s="397">
        <v>2</v>
      </c>
      <c r="D18" s="397">
        <v>2</v>
      </c>
      <c r="E18" s="397">
        <v>1</v>
      </c>
      <c r="F18" s="397"/>
      <c r="G18" s="386" t="s">
        <v>66</v>
      </c>
      <c r="H18" s="404" t="s">
        <v>67</v>
      </c>
      <c r="I18" s="405">
        <v>67260</v>
      </c>
      <c r="J18" s="406" t="s">
        <v>68</v>
      </c>
      <c r="K18" s="407">
        <v>42726</v>
      </c>
      <c r="L18" s="408" t="s">
        <v>34</v>
      </c>
      <c r="M18" s="409" t="s">
        <v>69</v>
      </c>
      <c r="N18" s="410">
        <v>42751</v>
      </c>
      <c r="O18" s="408">
        <v>220671</v>
      </c>
      <c r="P18" s="410">
        <v>42753</v>
      </c>
      <c r="Q18" s="394" t="s">
        <v>2956</v>
      </c>
    </row>
    <row r="19" spans="1:17" s="310" customFormat="1" x14ac:dyDescent="0.25">
      <c r="A19" s="396" t="s">
        <v>23</v>
      </c>
      <c r="B19" s="386">
        <v>2</v>
      </c>
      <c r="C19" s="397">
        <v>2</v>
      </c>
      <c r="D19" s="397">
        <v>2</v>
      </c>
      <c r="E19" s="397">
        <v>1</v>
      </c>
      <c r="F19" s="397"/>
      <c r="G19" s="386" t="s">
        <v>58</v>
      </c>
      <c r="H19" s="404" t="s">
        <v>59</v>
      </c>
      <c r="I19" s="405">
        <v>2805450</v>
      </c>
      <c r="J19" s="406" t="s">
        <v>70</v>
      </c>
      <c r="K19" s="407">
        <v>42725</v>
      </c>
      <c r="L19" s="408" t="s">
        <v>34</v>
      </c>
      <c r="M19" s="409" t="s">
        <v>71</v>
      </c>
      <c r="N19" s="410">
        <v>42751</v>
      </c>
      <c r="O19" s="408">
        <v>220685</v>
      </c>
      <c r="P19" s="410">
        <v>42751</v>
      </c>
      <c r="Q19" s="394" t="s">
        <v>2956</v>
      </c>
    </row>
    <row r="20" spans="1:17" s="310" customFormat="1" x14ac:dyDescent="0.25">
      <c r="A20" s="396" t="s">
        <v>23</v>
      </c>
      <c r="B20" s="386">
        <v>2</v>
      </c>
      <c r="C20" s="397">
        <v>2</v>
      </c>
      <c r="D20" s="397">
        <v>2</v>
      </c>
      <c r="E20" s="397">
        <v>1</v>
      </c>
      <c r="F20" s="397"/>
      <c r="G20" s="386" t="s">
        <v>72</v>
      </c>
      <c r="H20" s="404" t="s">
        <v>73</v>
      </c>
      <c r="I20" s="405">
        <v>1298000</v>
      </c>
      <c r="J20" s="406" t="s">
        <v>74</v>
      </c>
      <c r="K20" s="407">
        <v>42730</v>
      </c>
      <c r="L20" s="408" t="s">
        <v>34</v>
      </c>
      <c r="M20" s="409" t="s">
        <v>75</v>
      </c>
      <c r="N20" s="410">
        <v>42751</v>
      </c>
      <c r="O20" s="408">
        <v>220686</v>
      </c>
      <c r="P20" s="410">
        <v>42753</v>
      </c>
      <c r="Q20" s="394" t="s">
        <v>2956</v>
      </c>
    </row>
    <row r="21" spans="1:17" s="310" customFormat="1" x14ac:dyDescent="0.25">
      <c r="A21" s="396" t="s">
        <v>23</v>
      </c>
      <c r="B21" s="386">
        <v>2</v>
      </c>
      <c r="C21" s="397">
        <v>2</v>
      </c>
      <c r="D21" s="397">
        <v>2</v>
      </c>
      <c r="E21" s="397">
        <v>1</v>
      </c>
      <c r="F21" s="397"/>
      <c r="G21" s="386" t="s">
        <v>86</v>
      </c>
      <c r="H21" s="404" t="s">
        <v>87</v>
      </c>
      <c r="I21" s="405">
        <v>9098272</v>
      </c>
      <c r="J21" s="406" t="s">
        <v>88</v>
      </c>
      <c r="K21" s="407">
        <v>42725</v>
      </c>
      <c r="L21" s="408" t="s">
        <v>34</v>
      </c>
      <c r="M21" s="409" t="s">
        <v>89</v>
      </c>
      <c r="N21" s="410">
        <v>42767</v>
      </c>
      <c r="O21" s="408">
        <v>222534</v>
      </c>
      <c r="P21" s="410">
        <v>42767</v>
      </c>
      <c r="Q21" s="394" t="s">
        <v>2956</v>
      </c>
    </row>
    <row r="22" spans="1:17" s="310" customFormat="1" x14ac:dyDescent="0.25">
      <c r="A22" s="396" t="s">
        <v>23</v>
      </c>
      <c r="B22" s="386">
        <v>2</v>
      </c>
      <c r="C22" s="397">
        <v>2</v>
      </c>
      <c r="D22" s="397">
        <v>2</v>
      </c>
      <c r="E22" s="397">
        <v>1</v>
      </c>
      <c r="F22" s="397"/>
      <c r="G22" s="386" t="s">
        <v>80</v>
      </c>
      <c r="H22" s="404" t="s">
        <v>81</v>
      </c>
      <c r="I22" s="405">
        <v>4720000</v>
      </c>
      <c r="J22" s="406" t="s">
        <v>82</v>
      </c>
      <c r="K22" s="407">
        <v>42725</v>
      </c>
      <c r="L22" s="408" t="s">
        <v>34</v>
      </c>
      <c r="M22" s="409" t="s">
        <v>83</v>
      </c>
      <c r="N22" s="410">
        <v>42767</v>
      </c>
      <c r="O22" s="408">
        <v>222535</v>
      </c>
      <c r="P22" s="410">
        <v>42767</v>
      </c>
      <c r="Q22" s="394" t="s">
        <v>2956</v>
      </c>
    </row>
    <row r="23" spans="1:17" s="310" customFormat="1" x14ac:dyDescent="0.25">
      <c r="A23" s="396" t="s">
        <v>23</v>
      </c>
      <c r="B23" s="386">
        <v>2</v>
      </c>
      <c r="C23" s="397">
        <v>2</v>
      </c>
      <c r="D23" s="397">
        <v>2</v>
      </c>
      <c r="E23" s="397">
        <v>1</v>
      </c>
      <c r="F23" s="397"/>
      <c r="G23" s="386" t="s">
        <v>54</v>
      </c>
      <c r="H23" s="404" t="s">
        <v>55</v>
      </c>
      <c r="I23" s="405">
        <v>3835000</v>
      </c>
      <c r="J23" s="406" t="s">
        <v>84</v>
      </c>
      <c r="K23" s="407">
        <v>42725</v>
      </c>
      <c r="L23" s="408" t="s">
        <v>34</v>
      </c>
      <c r="M23" s="409" t="s">
        <v>85</v>
      </c>
      <c r="N23" s="410">
        <v>42767</v>
      </c>
      <c r="O23" s="408">
        <v>222540</v>
      </c>
      <c r="P23" s="410">
        <v>42768</v>
      </c>
      <c r="Q23" s="394" t="s">
        <v>2956</v>
      </c>
    </row>
    <row r="24" spans="1:17" s="310" customFormat="1" x14ac:dyDescent="0.25">
      <c r="A24" s="411" t="s">
        <v>23</v>
      </c>
      <c r="B24" s="412">
        <v>2</v>
      </c>
      <c r="C24" s="413" t="s">
        <v>30</v>
      </c>
      <c r="D24" s="413" t="s">
        <v>30</v>
      </c>
      <c r="E24" s="413" t="s">
        <v>24</v>
      </c>
      <c r="F24" s="413"/>
      <c r="G24" s="412" t="s">
        <v>319</v>
      </c>
      <c r="H24" s="414" t="s">
        <v>320</v>
      </c>
      <c r="I24" s="415">
        <v>14160</v>
      </c>
      <c r="J24" s="416" t="s">
        <v>321</v>
      </c>
      <c r="K24" s="417">
        <v>42716</v>
      </c>
      <c r="L24" s="418" t="s">
        <v>34</v>
      </c>
      <c r="M24" s="419" t="s">
        <v>322</v>
      </c>
      <c r="N24" s="417">
        <v>42773</v>
      </c>
      <c r="O24" s="420">
        <v>223187</v>
      </c>
      <c r="P24" s="417">
        <v>42775</v>
      </c>
      <c r="Q24" s="394" t="s">
        <v>2956</v>
      </c>
    </row>
    <row r="25" spans="1:17" s="310" customFormat="1" x14ac:dyDescent="0.25">
      <c r="A25" s="396" t="s">
        <v>23</v>
      </c>
      <c r="B25" s="386">
        <v>2</v>
      </c>
      <c r="C25" s="397">
        <v>2</v>
      </c>
      <c r="D25" s="397">
        <v>2</v>
      </c>
      <c r="E25" s="397">
        <v>1</v>
      </c>
      <c r="F25" s="397"/>
      <c r="G25" s="386" t="s">
        <v>36</v>
      </c>
      <c r="H25" s="404" t="s">
        <v>37</v>
      </c>
      <c r="I25" s="405">
        <v>157848.6</v>
      </c>
      <c r="J25" s="406" t="s">
        <v>38</v>
      </c>
      <c r="K25" s="407">
        <v>42737</v>
      </c>
      <c r="L25" s="408" t="s">
        <v>34</v>
      </c>
      <c r="M25" s="409" t="s">
        <v>39</v>
      </c>
      <c r="N25" s="410">
        <v>42773</v>
      </c>
      <c r="O25" s="408">
        <v>223297</v>
      </c>
      <c r="P25" s="410">
        <v>42775</v>
      </c>
      <c r="Q25" s="394" t="s">
        <v>2956</v>
      </c>
    </row>
    <row r="26" spans="1:17" s="310" customFormat="1" x14ac:dyDescent="0.25">
      <c r="A26" s="396" t="s">
        <v>23</v>
      </c>
      <c r="B26" s="386" t="s">
        <v>30</v>
      </c>
      <c r="C26" s="397">
        <v>2</v>
      </c>
      <c r="D26" s="397">
        <v>2</v>
      </c>
      <c r="E26" s="397">
        <v>1</v>
      </c>
      <c r="F26" s="397"/>
      <c r="G26" s="386" t="s">
        <v>31</v>
      </c>
      <c r="H26" s="404" t="s">
        <v>32</v>
      </c>
      <c r="I26" s="405">
        <v>4475</v>
      </c>
      <c r="J26" s="406" t="s">
        <v>33</v>
      </c>
      <c r="K26" s="407">
        <v>42769</v>
      </c>
      <c r="L26" s="408" t="s">
        <v>34</v>
      </c>
      <c r="M26" s="409" t="s">
        <v>35</v>
      </c>
      <c r="N26" s="410">
        <v>42782</v>
      </c>
      <c r="O26" s="408">
        <v>224537</v>
      </c>
      <c r="P26" s="410">
        <v>42783</v>
      </c>
      <c r="Q26" s="394" t="s">
        <v>2956</v>
      </c>
    </row>
    <row r="27" spans="1:17" x14ac:dyDescent="0.25">
      <c r="A27" s="421" t="s">
        <v>6</v>
      </c>
      <c r="B27" s="422">
        <v>2</v>
      </c>
      <c r="C27" s="423">
        <v>2</v>
      </c>
      <c r="D27" s="423">
        <v>2</v>
      </c>
      <c r="E27" s="423">
        <v>2</v>
      </c>
      <c r="F27" s="423" t="s">
        <v>24</v>
      </c>
      <c r="G27" s="424" t="s">
        <v>8</v>
      </c>
      <c r="H27" s="425" t="s">
        <v>1029</v>
      </c>
      <c r="I27" s="426">
        <f>SUM(I28:I29)</f>
        <v>2412106</v>
      </c>
      <c r="J27" s="416"/>
      <c r="K27" s="417"/>
      <c r="L27" s="418"/>
      <c r="M27" s="419"/>
      <c r="N27" s="417"/>
      <c r="O27" s="420"/>
      <c r="P27" s="417"/>
      <c r="Q27" s="394" t="s">
        <v>2956</v>
      </c>
    </row>
    <row r="28" spans="1:17" s="310" customFormat="1" x14ac:dyDescent="0.25">
      <c r="A28" s="411" t="s">
        <v>23</v>
      </c>
      <c r="B28" s="412">
        <v>2</v>
      </c>
      <c r="C28" s="427">
        <v>2</v>
      </c>
      <c r="D28" s="427">
        <v>2</v>
      </c>
      <c r="E28" s="427">
        <v>2</v>
      </c>
      <c r="F28" s="427">
        <v>1</v>
      </c>
      <c r="G28" s="412" t="s">
        <v>90</v>
      </c>
      <c r="H28" s="414" t="s">
        <v>91</v>
      </c>
      <c r="I28" s="415">
        <v>1796000</v>
      </c>
      <c r="J28" s="428" t="s">
        <v>92</v>
      </c>
      <c r="K28" s="390">
        <v>42614</v>
      </c>
      <c r="L28" s="408" t="s">
        <v>34</v>
      </c>
      <c r="M28" s="419" t="s">
        <v>93</v>
      </c>
      <c r="N28" s="390">
        <v>42699</v>
      </c>
      <c r="O28" s="393">
        <v>218242</v>
      </c>
      <c r="P28" s="390">
        <v>42705</v>
      </c>
      <c r="Q28" s="394" t="s">
        <v>2956</v>
      </c>
    </row>
    <row r="29" spans="1:17" s="310" customFormat="1" x14ac:dyDescent="0.25">
      <c r="A29" s="411" t="s">
        <v>23</v>
      </c>
      <c r="B29" s="412">
        <v>2</v>
      </c>
      <c r="C29" s="427">
        <v>2</v>
      </c>
      <c r="D29" s="427">
        <v>2</v>
      </c>
      <c r="E29" s="427">
        <v>2</v>
      </c>
      <c r="F29" s="427">
        <v>1</v>
      </c>
      <c r="G29" s="427" t="s">
        <v>306</v>
      </c>
      <c r="H29" s="414" t="s">
        <v>307</v>
      </c>
      <c r="I29" s="415">
        <v>616106</v>
      </c>
      <c r="J29" s="416" t="s">
        <v>308</v>
      </c>
      <c r="K29" s="417">
        <v>42695</v>
      </c>
      <c r="L29" s="418" t="s">
        <v>34</v>
      </c>
      <c r="M29" s="419" t="s">
        <v>309</v>
      </c>
      <c r="N29" s="390">
        <v>42776</v>
      </c>
      <c r="O29" s="393">
        <v>224351</v>
      </c>
      <c r="P29" s="390">
        <v>42781</v>
      </c>
      <c r="Q29" s="394" t="s">
        <v>2956</v>
      </c>
    </row>
    <row r="30" spans="1:17" x14ac:dyDescent="0.25">
      <c r="A30" s="26" t="s">
        <v>6</v>
      </c>
      <c r="B30" s="27">
        <v>2</v>
      </c>
      <c r="C30" s="98">
        <v>2</v>
      </c>
      <c r="D30" s="98">
        <v>4</v>
      </c>
      <c r="E30" s="98">
        <v>1</v>
      </c>
      <c r="F30" s="98">
        <v>1</v>
      </c>
      <c r="G30" s="28" t="s">
        <v>8</v>
      </c>
      <c r="H30" s="99" t="s">
        <v>1100</v>
      </c>
      <c r="I30" s="69">
        <f>SUM(I31)</f>
        <v>69850</v>
      </c>
      <c r="J30" s="55"/>
      <c r="K30" s="38"/>
      <c r="L30" s="39"/>
      <c r="M30" s="40"/>
      <c r="N30" s="57"/>
      <c r="O30" s="58"/>
      <c r="P30" s="57"/>
      <c r="Q30" s="309" t="s">
        <v>2956</v>
      </c>
    </row>
    <row r="31" spans="1:17" s="310" customFormat="1" ht="25.5" x14ac:dyDescent="0.25">
      <c r="A31" s="411" t="s">
        <v>23</v>
      </c>
      <c r="B31" s="412">
        <v>2</v>
      </c>
      <c r="C31" s="427">
        <v>2</v>
      </c>
      <c r="D31" s="427">
        <v>4</v>
      </c>
      <c r="E31" s="427">
        <v>1</v>
      </c>
      <c r="F31" s="427">
        <v>1</v>
      </c>
      <c r="G31" s="427" t="s">
        <v>94</v>
      </c>
      <c r="H31" s="414" t="s">
        <v>0</v>
      </c>
      <c r="I31" s="415">
        <v>69850</v>
      </c>
      <c r="J31" s="406" t="s">
        <v>95</v>
      </c>
      <c r="K31" s="407">
        <v>42717</v>
      </c>
      <c r="L31" s="429" t="s">
        <v>96</v>
      </c>
      <c r="M31" s="412" t="s">
        <v>97</v>
      </c>
      <c r="N31" s="407">
        <v>42751</v>
      </c>
      <c r="O31" s="429">
        <v>224514</v>
      </c>
      <c r="P31" s="430">
        <v>42782</v>
      </c>
      <c r="Q31" s="394" t="s">
        <v>2956</v>
      </c>
    </row>
    <row r="32" spans="1:17" ht="25.5" x14ac:dyDescent="0.25">
      <c r="A32" s="26" t="s">
        <v>6</v>
      </c>
      <c r="B32" s="27">
        <v>2</v>
      </c>
      <c r="C32" s="98">
        <v>2</v>
      </c>
      <c r="D32" s="98">
        <v>5</v>
      </c>
      <c r="E32" s="98">
        <v>4</v>
      </c>
      <c r="F32" s="98">
        <v>1</v>
      </c>
      <c r="G32" s="28" t="s">
        <v>8</v>
      </c>
      <c r="H32" s="99" t="s">
        <v>1205</v>
      </c>
      <c r="I32" s="69">
        <f>SUM(I33)</f>
        <v>25700</v>
      </c>
      <c r="J32" s="44"/>
      <c r="K32" s="45"/>
      <c r="L32" s="53"/>
      <c r="M32" s="37"/>
      <c r="N32" s="45"/>
      <c r="O32" s="53"/>
      <c r="P32" s="54"/>
      <c r="Q32" s="309" t="s">
        <v>2956</v>
      </c>
    </row>
    <row r="33" spans="1:17" s="310" customFormat="1" x14ac:dyDescent="0.25">
      <c r="A33" s="411" t="s">
        <v>23</v>
      </c>
      <c r="B33" s="412">
        <v>2</v>
      </c>
      <c r="C33" s="412">
        <v>2</v>
      </c>
      <c r="D33" s="412">
        <v>5</v>
      </c>
      <c r="E33" s="412">
        <v>4</v>
      </c>
      <c r="F33" s="412">
        <v>1</v>
      </c>
      <c r="G33" s="412" t="s">
        <v>98</v>
      </c>
      <c r="H33" s="431" t="s">
        <v>99</v>
      </c>
      <c r="I33" s="415">
        <v>25700</v>
      </c>
      <c r="J33" s="416" t="s">
        <v>100</v>
      </c>
      <c r="K33" s="417">
        <v>42639</v>
      </c>
      <c r="L33" s="418" t="s">
        <v>34</v>
      </c>
      <c r="M33" s="392" t="s">
        <v>101</v>
      </c>
      <c r="N33" s="390">
        <v>42664</v>
      </c>
      <c r="O33" s="393">
        <v>216057</v>
      </c>
      <c r="P33" s="390">
        <v>42669</v>
      </c>
      <c r="Q33" s="394" t="s">
        <v>2956</v>
      </c>
    </row>
    <row r="34" spans="1:17" x14ac:dyDescent="0.25">
      <c r="A34" s="26" t="s">
        <v>6</v>
      </c>
      <c r="B34" s="27">
        <v>2</v>
      </c>
      <c r="C34" s="98">
        <v>2</v>
      </c>
      <c r="D34" s="98">
        <v>5</v>
      </c>
      <c r="E34" s="98">
        <v>8</v>
      </c>
      <c r="F34" s="98">
        <v>1</v>
      </c>
      <c r="G34" s="28" t="s">
        <v>8</v>
      </c>
      <c r="H34" s="99" t="s">
        <v>1241</v>
      </c>
      <c r="I34" s="69">
        <f>SUM(I35:I36)</f>
        <v>519790</v>
      </c>
      <c r="J34" s="55"/>
      <c r="K34" s="38"/>
      <c r="L34" s="39"/>
      <c r="M34" s="56"/>
      <c r="N34" s="57"/>
      <c r="O34" s="58"/>
      <c r="P34" s="57"/>
      <c r="Q34" s="309" t="s">
        <v>2956</v>
      </c>
    </row>
    <row r="35" spans="1:17" s="310" customFormat="1" x14ac:dyDescent="0.25">
      <c r="A35" s="411" t="s">
        <v>23</v>
      </c>
      <c r="B35" s="412">
        <v>2</v>
      </c>
      <c r="C35" s="412">
        <v>2</v>
      </c>
      <c r="D35" s="427">
        <v>5</v>
      </c>
      <c r="E35" s="412">
        <v>8</v>
      </c>
      <c r="F35" s="412">
        <v>1</v>
      </c>
      <c r="G35" s="412" t="s">
        <v>102</v>
      </c>
      <c r="H35" s="414" t="s">
        <v>103</v>
      </c>
      <c r="I35" s="415">
        <v>492060</v>
      </c>
      <c r="J35" s="428" t="s">
        <v>104</v>
      </c>
      <c r="K35" s="390">
        <v>42705</v>
      </c>
      <c r="L35" s="408" t="s">
        <v>34</v>
      </c>
      <c r="M35" s="419" t="s">
        <v>105</v>
      </c>
      <c r="N35" s="390">
        <v>42730</v>
      </c>
      <c r="O35" s="393">
        <v>220186</v>
      </c>
      <c r="P35" s="390">
        <v>42730</v>
      </c>
      <c r="Q35" s="394" t="s">
        <v>2956</v>
      </c>
    </row>
    <row r="36" spans="1:17" s="310" customFormat="1" x14ac:dyDescent="0.25">
      <c r="A36" s="411" t="s">
        <v>23</v>
      </c>
      <c r="B36" s="412">
        <v>2</v>
      </c>
      <c r="C36" s="412">
        <v>2</v>
      </c>
      <c r="D36" s="427">
        <v>5</v>
      </c>
      <c r="E36" s="412">
        <v>8</v>
      </c>
      <c r="F36" s="412">
        <v>1</v>
      </c>
      <c r="G36" s="412" t="s">
        <v>106</v>
      </c>
      <c r="H36" s="414" t="s">
        <v>107</v>
      </c>
      <c r="I36" s="415">
        <v>27730</v>
      </c>
      <c r="J36" s="428" t="s">
        <v>108</v>
      </c>
      <c r="K36" s="390">
        <v>42662</v>
      </c>
      <c r="L36" s="408" t="s">
        <v>34</v>
      </c>
      <c r="M36" s="419" t="s">
        <v>109</v>
      </c>
      <c r="N36" s="390">
        <v>42745</v>
      </c>
      <c r="O36" s="393">
        <v>220570</v>
      </c>
      <c r="P36" s="390">
        <v>42745</v>
      </c>
      <c r="Q36" s="394" t="s">
        <v>2956</v>
      </c>
    </row>
    <row r="37" spans="1:17" x14ac:dyDescent="0.25">
      <c r="A37" s="421" t="s">
        <v>6</v>
      </c>
      <c r="B37" s="422">
        <v>2</v>
      </c>
      <c r="C37" s="423">
        <v>2</v>
      </c>
      <c r="D37" s="423">
        <v>6</v>
      </c>
      <c r="E37" s="423" t="s">
        <v>24</v>
      </c>
      <c r="F37" s="423">
        <v>1</v>
      </c>
      <c r="G37" s="424" t="s">
        <v>8</v>
      </c>
      <c r="H37" s="432" t="s">
        <v>1379</v>
      </c>
      <c r="I37" s="426">
        <f>SUM(I38)</f>
        <v>19238035.48</v>
      </c>
      <c r="J37" s="428"/>
      <c r="K37" s="390"/>
      <c r="L37" s="408"/>
      <c r="M37" s="419"/>
      <c r="N37" s="390"/>
      <c r="O37" s="393"/>
      <c r="P37" s="390"/>
      <c r="Q37" s="394" t="s">
        <v>2956</v>
      </c>
    </row>
    <row r="38" spans="1:17" s="310" customFormat="1" x14ac:dyDescent="0.25">
      <c r="A38" s="411" t="s">
        <v>23</v>
      </c>
      <c r="B38" s="412">
        <v>2</v>
      </c>
      <c r="C38" s="412">
        <v>2</v>
      </c>
      <c r="D38" s="412">
        <v>6</v>
      </c>
      <c r="E38" s="412" t="s">
        <v>24</v>
      </c>
      <c r="F38" s="412">
        <v>1</v>
      </c>
      <c r="G38" s="412" t="s">
        <v>110</v>
      </c>
      <c r="H38" s="388" t="s">
        <v>111</v>
      </c>
      <c r="I38" s="415">
        <v>19238035.48</v>
      </c>
      <c r="J38" s="416" t="s">
        <v>112</v>
      </c>
      <c r="K38" s="417">
        <v>42242</v>
      </c>
      <c r="L38" s="418" t="s">
        <v>113</v>
      </c>
      <c r="M38" s="392"/>
      <c r="N38" s="390">
        <v>42697</v>
      </c>
      <c r="O38" s="393">
        <v>220655</v>
      </c>
      <c r="P38" s="390">
        <v>42752</v>
      </c>
      <c r="Q38" s="394" t="s">
        <v>2956</v>
      </c>
    </row>
    <row r="39" spans="1:17" x14ac:dyDescent="0.25">
      <c r="A39" s="421" t="s">
        <v>6</v>
      </c>
      <c r="B39" s="422">
        <v>2</v>
      </c>
      <c r="C39" s="423">
        <v>2</v>
      </c>
      <c r="D39" s="423">
        <v>6</v>
      </c>
      <c r="E39" s="423">
        <v>2</v>
      </c>
      <c r="F39" s="423">
        <v>1</v>
      </c>
      <c r="G39" s="424" t="s">
        <v>8</v>
      </c>
      <c r="H39" s="432" t="s">
        <v>1380</v>
      </c>
      <c r="I39" s="426">
        <f>SUM(I40:I41)</f>
        <v>12036855.220000001</v>
      </c>
      <c r="J39" s="416"/>
      <c r="K39" s="417"/>
      <c r="L39" s="418"/>
      <c r="M39" s="392"/>
      <c r="N39" s="390"/>
      <c r="O39" s="393"/>
      <c r="P39" s="390"/>
      <c r="Q39" s="394" t="s">
        <v>2956</v>
      </c>
    </row>
    <row r="40" spans="1:17" s="310" customFormat="1" x14ac:dyDescent="0.25">
      <c r="A40" s="411" t="s">
        <v>23</v>
      </c>
      <c r="B40" s="412">
        <v>2</v>
      </c>
      <c r="C40" s="412">
        <v>2</v>
      </c>
      <c r="D40" s="412">
        <v>6</v>
      </c>
      <c r="E40" s="412">
        <v>2</v>
      </c>
      <c r="F40" s="412">
        <v>1</v>
      </c>
      <c r="G40" s="412" t="s">
        <v>114</v>
      </c>
      <c r="H40" s="388" t="s">
        <v>111</v>
      </c>
      <c r="I40" s="415">
        <v>320484.8</v>
      </c>
      <c r="J40" s="416" t="s">
        <v>115</v>
      </c>
      <c r="K40" s="417">
        <v>42709</v>
      </c>
      <c r="L40" s="418" t="s">
        <v>28</v>
      </c>
      <c r="M40" s="392" t="s">
        <v>116</v>
      </c>
      <c r="N40" s="390">
        <v>42737</v>
      </c>
      <c r="O40" s="393">
        <v>220414</v>
      </c>
      <c r="P40" s="390">
        <v>42738</v>
      </c>
      <c r="Q40" s="394" t="s">
        <v>2956</v>
      </c>
    </row>
    <row r="41" spans="1:17" s="310" customFormat="1" x14ac:dyDescent="0.25">
      <c r="A41" s="411" t="s">
        <v>23</v>
      </c>
      <c r="B41" s="412">
        <v>2</v>
      </c>
      <c r="C41" s="412">
        <v>2</v>
      </c>
      <c r="D41" s="412">
        <v>6</v>
      </c>
      <c r="E41" s="412">
        <v>2</v>
      </c>
      <c r="F41" s="412">
        <v>1</v>
      </c>
      <c r="G41" s="412" t="s">
        <v>114</v>
      </c>
      <c r="H41" s="388" t="s">
        <v>111</v>
      </c>
      <c r="I41" s="415">
        <v>11716370.42</v>
      </c>
      <c r="J41" s="416" t="s">
        <v>117</v>
      </c>
      <c r="K41" s="417">
        <v>42709</v>
      </c>
      <c r="L41" s="418" t="s">
        <v>28</v>
      </c>
      <c r="M41" s="392" t="s">
        <v>118</v>
      </c>
      <c r="N41" s="390">
        <v>42767</v>
      </c>
      <c r="O41" s="393">
        <v>220413</v>
      </c>
      <c r="P41" s="390">
        <v>42738</v>
      </c>
      <c r="Q41" s="394" t="s">
        <v>2956</v>
      </c>
    </row>
    <row r="42" spans="1:17" x14ac:dyDescent="0.25">
      <c r="A42" s="26" t="s">
        <v>6</v>
      </c>
      <c r="B42" s="27">
        <v>2</v>
      </c>
      <c r="C42" s="98">
        <v>2</v>
      </c>
      <c r="D42" s="98">
        <v>7</v>
      </c>
      <c r="E42" s="98">
        <v>1</v>
      </c>
      <c r="F42" s="98">
        <v>1</v>
      </c>
      <c r="G42" s="28" t="s">
        <v>8</v>
      </c>
      <c r="H42" s="99" t="s">
        <v>1389</v>
      </c>
      <c r="I42" s="69">
        <f>SUM(I43:I44)</f>
        <v>3209149.1399999997</v>
      </c>
      <c r="J42" s="55"/>
      <c r="K42" s="38"/>
      <c r="L42" s="39"/>
      <c r="M42" s="56"/>
      <c r="N42" s="57"/>
      <c r="O42" s="58"/>
      <c r="P42" s="57"/>
      <c r="Q42" s="309" t="s">
        <v>2956</v>
      </c>
    </row>
    <row r="43" spans="1:17" s="310" customFormat="1" x14ac:dyDescent="0.25">
      <c r="A43" s="385" t="s">
        <v>23</v>
      </c>
      <c r="B43" s="386">
        <v>2</v>
      </c>
      <c r="C43" s="386">
        <v>2</v>
      </c>
      <c r="D43" s="386">
        <v>7</v>
      </c>
      <c r="E43" s="386">
        <v>1</v>
      </c>
      <c r="F43" s="386">
        <v>1</v>
      </c>
      <c r="G43" s="386" t="s">
        <v>119</v>
      </c>
      <c r="H43" s="414" t="s">
        <v>120</v>
      </c>
      <c r="I43" s="415">
        <v>1645338</v>
      </c>
      <c r="J43" s="416" t="s">
        <v>121</v>
      </c>
      <c r="K43" s="417">
        <v>42684</v>
      </c>
      <c r="L43" s="418" t="s">
        <v>122</v>
      </c>
      <c r="M43" s="386" t="s">
        <v>123</v>
      </c>
      <c r="N43" s="400">
        <v>42692</v>
      </c>
      <c r="O43" s="433">
        <v>217982</v>
      </c>
      <c r="P43" s="400">
        <v>42698</v>
      </c>
      <c r="Q43" s="394" t="s">
        <v>2956</v>
      </c>
    </row>
    <row r="44" spans="1:17" s="310" customFormat="1" x14ac:dyDescent="0.25">
      <c r="A44" s="385" t="s">
        <v>23</v>
      </c>
      <c r="B44" s="386" t="s">
        <v>30</v>
      </c>
      <c r="C44" s="386" t="s">
        <v>30</v>
      </c>
      <c r="D44" s="386" t="s">
        <v>124</v>
      </c>
      <c r="E44" s="386" t="s">
        <v>24</v>
      </c>
      <c r="F44" s="386" t="s">
        <v>24</v>
      </c>
      <c r="G44" s="386" t="s">
        <v>125</v>
      </c>
      <c r="H44" s="414" t="s">
        <v>126</v>
      </c>
      <c r="I44" s="415">
        <v>1563811.14</v>
      </c>
      <c r="J44" s="416" t="s">
        <v>127</v>
      </c>
      <c r="K44" s="417">
        <v>42747</v>
      </c>
      <c r="L44" s="418" t="s">
        <v>34</v>
      </c>
      <c r="M44" s="392" t="s">
        <v>128</v>
      </c>
      <c r="N44" s="390">
        <v>42759</v>
      </c>
      <c r="O44" s="392" t="s">
        <v>129</v>
      </c>
      <c r="P44" s="390">
        <v>42762</v>
      </c>
      <c r="Q44" s="394" t="s">
        <v>2956</v>
      </c>
    </row>
    <row r="45" spans="1:17" ht="25.5" x14ac:dyDescent="0.25">
      <c r="A45" s="434" t="s">
        <v>6</v>
      </c>
      <c r="B45" s="435" t="s">
        <v>30</v>
      </c>
      <c r="C45" s="435" t="s">
        <v>30</v>
      </c>
      <c r="D45" s="435" t="s">
        <v>124</v>
      </c>
      <c r="E45" s="435" t="s">
        <v>24</v>
      </c>
      <c r="F45" s="435" t="s">
        <v>30</v>
      </c>
      <c r="G45" s="424" t="s">
        <v>8</v>
      </c>
      <c r="H45" s="436" t="s">
        <v>1432</v>
      </c>
      <c r="I45" s="426">
        <f>SUM(I46)</f>
        <v>726880</v>
      </c>
      <c r="J45" s="416"/>
      <c r="K45" s="417"/>
      <c r="L45" s="418"/>
      <c r="M45" s="392"/>
      <c r="N45" s="390"/>
      <c r="O45" s="392"/>
      <c r="P45" s="390"/>
      <c r="Q45" s="394" t="s">
        <v>2956</v>
      </c>
    </row>
    <row r="46" spans="1:17" s="310" customFormat="1" x14ac:dyDescent="0.25">
      <c r="A46" s="385" t="s">
        <v>23</v>
      </c>
      <c r="B46" s="435" t="s">
        <v>30</v>
      </c>
      <c r="C46" s="435" t="s">
        <v>30</v>
      </c>
      <c r="D46" s="435" t="s">
        <v>124</v>
      </c>
      <c r="E46" s="435" t="s">
        <v>24</v>
      </c>
      <c r="F46" s="435" t="s">
        <v>30</v>
      </c>
      <c r="G46" s="424" t="s">
        <v>130</v>
      </c>
      <c r="H46" s="414" t="s">
        <v>131</v>
      </c>
      <c r="I46" s="415">
        <v>726880</v>
      </c>
      <c r="J46" s="416" t="s">
        <v>132</v>
      </c>
      <c r="K46" s="417">
        <v>42702</v>
      </c>
      <c r="L46" s="418" t="s">
        <v>34</v>
      </c>
      <c r="M46" s="392" t="s">
        <v>133</v>
      </c>
      <c r="N46" s="390">
        <v>42773</v>
      </c>
      <c r="O46" s="392" t="s">
        <v>134</v>
      </c>
      <c r="P46" s="390">
        <v>42775</v>
      </c>
      <c r="Q46" s="394" t="s">
        <v>2956</v>
      </c>
    </row>
    <row r="47" spans="1:17" ht="25.5" x14ac:dyDescent="0.25">
      <c r="A47" s="421" t="s">
        <v>6</v>
      </c>
      <c r="B47" s="422">
        <v>2</v>
      </c>
      <c r="C47" s="423">
        <v>2</v>
      </c>
      <c r="D47" s="423">
        <v>7</v>
      </c>
      <c r="E47" s="423">
        <v>2</v>
      </c>
      <c r="F47" s="423">
        <v>2</v>
      </c>
      <c r="G47" s="424" t="s">
        <v>8</v>
      </c>
      <c r="H47" s="432" t="s">
        <v>1438</v>
      </c>
      <c r="I47" s="426">
        <f>SUM(I48)</f>
        <v>1195219.44</v>
      </c>
      <c r="J47" s="416"/>
      <c r="K47" s="417"/>
      <c r="L47" s="418"/>
      <c r="M47" s="392"/>
      <c r="N47" s="390"/>
      <c r="O47" s="392"/>
      <c r="P47" s="390"/>
      <c r="Q47" s="394" t="s">
        <v>2956</v>
      </c>
    </row>
    <row r="48" spans="1:17" s="310" customFormat="1" x14ac:dyDescent="0.25">
      <c r="A48" s="411" t="s">
        <v>23</v>
      </c>
      <c r="B48" s="412">
        <v>2</v>
      </c>
      <c r="C48" s="412">
        <v>2</v>
      </c>
      <c r="D48" s="412">
        <v>7</v>
      </c>
      <c r="E48" s="412">
        <v>2</v>
      </c>
      <c r="F48" s="412">
        <v>2</v>
      </c>
      <c r="G48" s="412" t="s">
        <v>135</v>
      </c>
      <c r="H48" s="414" t="s">
        <v>136</v>
      </c>
      <c r="I48" s="415">
        <v>1195219.44</v>
      </c>
      <c r="J48" s="416" t="s">
        <v>137</v>
      </c>
      <c r="K48" s="417">
        <v>42626</v>
      </c>
      <c r="L48" s="418" t="s">
        <v>122</v>
      </c>
      <c r="M48" s="419" t="s">
        <v>138</v>
      </c>
      <c r="N48" s="417">
        <v>42724</v>
      </c>
      <c r="O48" s="420">
        <v>220666</v>
      </c>
      <c r="P48" s="417">
        <v>42752</v>
      </c>
      <c r="Q48" s="394" t="s">
        <v>2956</v>
      </c>
    </row>
    <row r="49" spans="1:17" ht="25.5" x14ac:dyDescent="0.25">
      <c r="A49" s="26" t="s">
        <v>6</v>
      </c>
      <c r="B49" s="27">
        <v>2</v>
      </c>
      <c r="C49" s="98">
        <v>2</v>
      </c>
      <c r="D49" s="98">
        <v>7</v>
      </c>
      <c r="E49" s="98">
        <v>2</v>
      </c>
      <c r="F49" s="98">
        <v>6</v>
      </c>
      <c r="G49" s="28" t="s">
        <v>8</v>
      </c>
      <c r="H49" s="99" t="s">
        <v>1452</v>
      </c>
      <c r="I49" s="69">
        <f>SUM(I50:I67)</f>
        <v>7428165.8900000006</v>
      </c>
      <c r="J49" s="55"/>
      <c r="K49" s="38"/>
      <c r="L49" s="39"/>
      <c r="M49" s="40"/>
      <c r="N49" s="38"/>
      <c r="O49" s="42"/>
      <c r="P49" s="38"/>
      <c r="Q49" s="309" t="s">
        <v>2956</v>
      </c>
    </row>
    <row r="50" spans="1:17" s="310" customFormat="1" x14ac:dyDescent="0.25">
      <c r="A50" s="411" t="s">
        <v>23</v>
      </c>
      <c r="B50" s="412">
        <v>2</v>
      </c>
      <c r="C50" s="412">
        <v>2</v>
      </c>
      <c r="D50" s="412">
        <v>7</v>
      </c>
      <c r="E50" s="412">
        <v>2</v>
      </c>
      <c r="F50" s="412">
        <v>6</v>
      </c>
      <c r="G50" s="412" t="s">
        <v>139</v>
      </c>
      <c r="H50" s="414" t="s">
        <v>140</v>
      </c>
      <c r="I50" s="415">
        <v>278144.25</v>
      </c>
      <c r="J50" s="416" t="s">
        <v>141</v>
      </c>
      <c r="K50" s="417">
        <v>42719</v>
      </c>
      <c r="L50" s="418" t="s">
        <v>34</v>
      </c>
      <c r="M50" s="419" t="s">
        <v>142</v>
      </c>
      <c r="N50" s="417">
        <v>42731</v>
      </c>
      <c r="O50" s="420">
        <v>224526</v>
      </c>
      <c r="P50" s="417">
        <v>42783</v>
      </c>
      <c r="Q50" s="394" t="s">
        <v>2956</v>
      </c>
    </row>
    <row r="51" spans="1:17" s="310" customFormat="1" ht="38.25" x14ac:dyDescent="0.25">
      <c r="A51" s="411" t="s">
        <v>23</v>
      </c>
      <c r="B51" s="412">
        <v>2</v>
      </c>
      <c r="C51" s="412">
        <v>2</v>
      </c>
      <c r="D51" s="412">
        <v>7</v>
      </c>
      <c r="E51" s="412">
        <v>2</v>
      </c>
      <c r="F51" s="412">
        <v>6</v>
      </c>
      <c r="G51" s="412" t="s">
        <v>143</v>
      </c>
      <c r="H51" s="414" t="s">
        <v>144</v>
      </c>
      <c r="I51" s="415">
        <v>553130.9</v>
      </c>
      <c r="J51" s="416" t="s">
        <v>145</v>
      </c>
      <c r="K51" s="417">
        <v>42633</v>
      </c>
      <c r="L51" s="418" t="s">
        <v>34</v>
      </c>
      <c r="M51" s="419" t="s">
        <v>146</v>
      </c>
      <c r="N51" s="417">
        <v>42779</v>
      </c>
      <c r="O51" s="420">
        <v>209368</v>
      </c>
      <c r="P51" s="417">
        <v>42781</v>
      </c>
      <c r="Q51" s="394" t="s">
        <v>2956</v>
      </c>
    </row>
    <row r="52" spans="1:17" s="310" customFormat="1" x14ac:dyDescent="0.25">
      <c r="A52" s="411" t="s">
        <v>23</v>
      </c>
      <c r="B52" s="412">
        <v>2</v>
      </c>
      <c r="C52" s="412">
        <v>2</v>
      </c>
      <c r="D52" s="412">
        <v>7</v>
      </c>
      <c r="E52" s="412">
        <v>2</v>
      </c>
      <c r="F52" s="412">
        <v>6</v>
      </c>
      <c r="G52" s="412" t="s">
        <v>143</v>
      </c>
      <c r="H52" s="414" t="s">
        <v>144</v>
      </c>
      <c r="I52" s="415">
        <v>698556.68</v>
      </c>
      <c r="J52" s="416" t="s">
        <v>147</v>
      </c>
      <c r="K52" s="417">
        <v>42633</v>
      </c>
      <c r="L52" s="418" t="s">
        <v>34</v>
      </c>
      <c r="M52" s="419" t="s">
        <v>148</v>
      </c>
      <c r="N52" s="417">
        <v>42641</v>
      </c>
      <c r="O52" s="420">
        <v>215779</v>
      </c>
      <c r="P52" s="417">
        <v>42657</v>
      </c>
      <c r="Q52" s="394" t="s">
        <v>2956</v>
      </c>
    </row>
    <row r="53" spans="1:17" s="310" customFormat="1" x14ac:dyDescent="0.25">
      <c r="A53" s="411" t="s">
        <v>23</v>
      </c>
      <c r="B53" s="412">
        <v>2</v>
      </c>
      <c r="C53" s="412">
        <v>2</v>
      </c>
      <c r="D53" s="412">
        <v>7</v>
      </c>
      <c r="E53" s="412">
        <v>2</v>
      </c>
      <c r="F53" s="412">
        <v>6</v>
      </c>
      <c r="G53" s="412" t="s">
        <v>158</v>
      </c>
      <c r="H53" s="414" t="s">
        <v>144</v>
      </c>
      <c r="I53" s="415">
        <v>102070</v>
      </c>
      <c r="J53" s="416" t="s">
        <v>159</v>
      </c>
      <c r="K53" s="417">
        <v>42633</v>
      </c>
      <c r="L53" s="418" t="s">
        <v>34</v>
      </c>
      <c r="M53" s="419" t="s">
        <v>160</v>
      </c>
      <c r="N53" s="417">
        <v>42710</v>
      </c>
      <c r="O53" s="420">
        <v>218817</v>
      </c>
      <c r="P53" s="417">
        <v>42711</v>
      </c>
      <c r="Q53" s="394" t="s">
        <v>2956</v>
      </c>
    </row>
    <row r="54" spans="1:17" s="310" customFormat="1" x14ac:dyDescent="0.25">
      <c r="A54" s="411" t="s">
        <v>23</v>
      </c>
      <c r="B54" s="412">
        <v>2</v>
      </c>
      <c r="C54" s="412">
        <v>2</v>
      </c>
      <c r="D54" s="412">
        <v>7</v>
      </c>
      <c r="E54" s="412">
        <v>2</v>
      </c>
      <c r="F54" s="412">
        <v>6</v>
      </c>
      <c r="G54" s="412" t="s">
        <v>153</v>
      </c>
      <c r="H54" s="414" t="s">
        <v>154</v>
      </c>
      <c r="I54" s="415">
        <v>532958.09</v>
      </c>
      <c r="J54" s="416" t="s">
        <v>155</v>
      </c>
      <c r="K54" s="417">
        <v>42627</v>
      </c>
      <c r="L54" s="418" t="s">
        <v>34</v>
      </c>
      <c r="M54" s="419" t="s">
        <v>156</v>
      </c>
      <c r="N54" s="410">
        <v>42709</v>
      </c>
      <c r="O54" s="409" t="s">
        <v>157</v>
      </c>
      <c r="P54" s="410">
        <v>42711</v>
      </c>
      <c r="Q54" s="394" t="s">
        <v>2956</v>
      </c>
    </row>
    <row r="55" spans="1:17" s="310" customFormat="1" x14ac:dyDescent="0.25">
      <c r="A55" s="411" t="s">
        <v>23</v>
      </c>
      <c r="B55" s="412">
        <v>2</v>
      </c>
      <c r="C55" s="412">
        <v>2</v>
      </c>
      <c r="D55" s="412">
        <v>7</v>
      </c>
      <c r="E55" s="412">
        <v>2</v>
      </c>
      <c r="F55" s="412">
        <v>6</v>
      </c>
      <c r="G55" s="412" t="s">
        <v>165</v>
      </c>
      <c r="H55" s="414" t="s">
        <v>166</v>
      </c>
      <c r="I55" s="415">
        <v>273701</v>
      </c>
      <c r="J55" s="416" t="s">
        <v>167</v>
      </c>
      <c r="K55" s="417">
        <v>42684</v>
      </c>
      <c r="L55" s="418" t="s">
        <v>34</v>
      </c>
      <c r="M55" s="419" t="s">
        <v>168</v>
      </c>
      <c r="N55" s="417">
        <v>42716</v>
      </c>
      <c r="O55" s="420">
        <v>219361</v>
      </c>
      <c r="P55" s="417">
        <v>42717</v>
      </c>
      <c r="Q55" s="394" t="s">
        <v>2956</v>
      </c>
    </row>
    <row r="56" spans="1:17" s="310" customFormat="1" x14ac:dyDescent="0.25">
      <c r="A56" s="411" t="s">
        <v>23</v>
      </c>
      <c r="B56" s="412">
        <v>2</v>
      </c>
      <c r="C56" s="412">
        <v>2</v>
      </c>
      <c r="D56" s="412">
        <v>7</v>
      </c>
      <c r="E56" s="412">
        <v>2</v>
      </c>
      <c r="F56" s="412">
        <v>6</v>
      </c>
      <c r="G56" s="386" t="s">
        <v>153</v>
      </c>
      <c r="H56" s="414" t="s">
        <v>154</v>
      </c>
      <c r="I56" s="415">
        <v>661138.79</v>
      </c>
      <c r="J56" s="416" t="s">
        <v>169</v>
      </c>
      <c r="K56" s="417">
        <v>42635</v>
      </c>
      <c r="L56" s="418" t="s">
        <v>34</v>
      </c>
      <c r="M56" s="392" t="s">
        <v>170</v>
      </c>
      <c r="N56" s="390">
        <v>42718</v>
      </c>
      <c r="O56" s="392" t="s">
        <v>171</v>
      </c>
      <c r="P56" s="390">
        <v>42719</v>
      </c>
      <c r="Q56" s="394" t="s">
        <v>2956</v>
      </c>
    </row>
    <row r="57" spans="1:17" s="310" customFormat="1" x14ac:dyDescent="0.25">
      <c r="A57" s="411" t="s">
        <v>23</v>
      </c>
      <c r="B57" s="412">
        <v>2</v>
      </c>
      <c r="C57" s="412">
        <v>2</v>
      </c>
      <c r="D57" s="412">
        <v>7</v>
      </c>
      <c r="E57" s="412">
        <v>2</v>
      </c>
      <c r="F57" s="412">
        <v>6</v>
      </c>
      <c r="G57" s="412" t="s">
        <v>161</v>
      </c>
      <c r="H57" s="414" t="s">
        <v>162</v>
      </c>
      <c r="I57" s="415">
        <v>373124.94</v>
      </c>
      <c r="J57" s="416" t="s">
        <v>163</v>
      </c>
      <c r="K57" s="417">
        <v>42697</v>
      </c>
      <c r="L57" s="418" t="s">
        <v>34</v>
      </c>
      <c r="M57" s="419" t="s">
        <v>164</v>
      </c>
      <c r="N57" s="417">
        <v>42712</v>
      </c>
      <c r="O57" s="420">
        <v>219989</v>
      </c>
      <c r="P57" s="417">
        <v>42725</v>
      </c>
      <c r="Q57" s="394" t="s">
        <v>2956</v>
      </c>
    </row>
    <row r="58" spans="1:17" s="310" customFormat="1" x14ac:dyDescent="0.25">
      <c r="A58" s="411" t="s">
        <v>23</v>
      </c>
      <c r="B58" s="412">
        <v>2</v>
      </c>
      <c r="C58" s="412">
        <v>2</v>
      </c>
      <c r="D58" s="412">
        <v>7</v>
      </c>
      <c r="E58" s="412">
        <v>2</v>
      </c>
      <c r="F58" s="412">
        <v>6</v>
      </c>
      <c r="G58" s="386" t="s">
        <v>165</v>
      </c>
      <c r="H58" s="414" t="s">
        <v>166</v>
      </c>
      <c r="I58" s="415">
        <v>564759.80000000005</v>
      </c>
      <c r="J58" s="416" t="s">
        <v>172</v>
      </c>
      <c r="K58" s="417">
        <v>42713</v>
      </c>
      <c r="L58" s="418" t="s">
        <v>34</v>
      </c>
      <c r="M58" s="392" t="s">
        <v>173</v>
      </c>
      <c r="N58" s="390">
        <v>42723</v>
      </c>
      <c r="O58" s="392" t="s">
        <v>174</v>
      </c>
      <c r="P58" s="390">
        <v>42727</v>
      </c>
      <c r="Q58" s="394" t="s">
        <v>2956</v>
      </c>
    </row>
    <row r="59" spans="1:17" s="310" customFormat="1" x14ac:dyDescent="0.25">
      <c r="A59" s="411" t="s">
        <v>23</v>
      </c>
      <c r="B59" s="412">
        <v>2</v>
      </c>
      <c r="C59" s="412">
        <v>2</v>
      </c>
      <c r="D59" s="412">
        <v>7</v>
      </c>
      <c r="E59" s="412">
        <v>2</v>
      </c>
      <c r="F59" s="412">
        <v>6</v>
      </c>
      <c r="G59" s="386" t="s">
        <v>175</v>
      </c>
      <c r="H59" s="414" t="s">
        <v>150</v>
      </c>
      <c r="I59" s="415">
        <v>246701.11</v>
      </c>
      <c r="J59" s="416" t="s">
        <v>176</v>
      </c>
      <c r="K59" s="417">
        <v>42719</v>
      </c>
      <c r="L59" s="418" t="s">
        <v>34</v>
      </c>
      <c r="M59" s="392" t="s">
        <v>177</v>
      </c>
      <c r="N59" s="390">
        <v>42732</v>
      </c>
      <c r="O59" s="392" t="s">
        <v>178</v>
      </c>
      <c r="P59" s="390">
        <v>42733</v>
      </c>
      <c r="Q59" s="394" t="s">
        <v>2956</v>
      </c>
    </row>
    <row r="60" spans="1:17" s="310" customFormat="1" x14ac:dyDescent="0.25">
      <c r="A60" s="411" t="s">
        <v>23</v>
      </c>
      <c r="B60" s="412">
        <v>2</v>
      </c>
      <c r="C60" s="412">
        <v>2</v>
      </c>
      <c r="D60" s="412">
        <v>7</v>
      </c>
      <c r="E60" s="412">
        <v>2</v>
      </c>
      <c r="F60" s="412">
        <v>6</v>
      </c>
      <c r="G60" s="386" t="s">
        <v>158</v>
      </c>
      <c r="H60" s="414" t="s">
        <v>144</v>
      </c>
      <c r="I60" s="415">
        <v>141942.20000000001</v>
      </c>
      <c r="J60" s="416" t="s">
        <v>182</v>
      </c>
      <c r="K60" s="417">
        <v>42697</v>
      </c>
      <c r="L60" s="418" t="s">
        <v>34</v>
      </c>
      <c r="M60" s="392" t="s">
        <v>183</v>
      </c>
      <c r="N60" s="390">
        <v>42702</v>
      </c>
      <c r="O60" s="392" t="s">
        <v>184</v>
      </c>
      <c r="P60" s="390">
        <v>42733</v>
      </c>
      <c r="Q60" s="394" t="s">
        <v>2956</v>
      </c>
    </row>
    <row r="61" spans="1:17" s="310" customFormat="1" x14ac:dyDescent="0.25">
      <c r="A61" s="411" t="s">
        <v>23</v>
      </c>
      <c r="B61" s="412">
        <v>2</v>
      </c>
      <c r="C61" s="412">
        <v>2</v>
      </c>
      <c r="D61" s="412">
        <v>7</v>
      </c>
      <c r="E61" s="412">
        <v>2</v>
      </c>
      <c r="F61" s="412">
        <v>6</v>
      </c>
      <c r="G61" s="386" t="s">
        <v>175</v>
      </c>
      <c r="H61" s="414" t="s">
        <v>150</v>
      </c>
      <c r="I61" s="415">
        <v>74243.899999999994</v>
      </c>
      <c r="J61" s="416" t="s">
        <v>179</v>
      </c>
      <c r="K61" s="417">
        <v>42696</v>
      </c>
      <c r="L61" s="418" t="s">
        <v>34</v>
      </c>
      <c r="M61" s="392" t="s">
        <v>180</v>
      </c>
      <c r="N61" s="390">
        <v>42732</v>
      </c>
      <c r="O61" s="392" t="s">
        <v>181</v>
      </c>
      <c r="P61" s="390">
        <v>42737</v>
      </c>
      <c r="Q61" s="394" t="s">
        <v>2956</v>
      </c>
    </row>
    <row r="62" spans="1:17" s="310" customFormat="1" x14ac:dyDescent="0.25">
      <c r="A62" s="411" t="s">
        <v>23</v>
      </c>
      <c r="B62" s="412">
        <v>2</v>
      </c>
      <c r="C62" s="412">
        <v>2</v>
      </c>
      <c r="D62" s="412">
        <v>7</v>
      </c>
      <c r="E62" s="412">
        <v>2</v>
      </c>
      <c r="F62" s="412">
        <v>6</v>
      </c>
      <c r="G62" s="386" t="s">
        <v>175</v>
      </c>
      <c r="H62" s="414" t="s">
        <v>150</v>
      </c>
      <c r="I62" s="415">
        <v>210050.72</v>
      </c>
      <c r="J62" s="416" t="s">
        <v>185</v>
      </c>
      <c r="K62" s="417">
        <v>42731</v>
      </c>
      <c r="L62" s="418" t="s">
        <v>34</v>
      </c>
      <c r="M62" s="392" t="s">
        <v>186</v>
      </c>
      <c r="N62" s="390">
        <v>42739</v>
      </c>
      <c r="O62" s="392" t="s">
        <v>187</v>
      </c>
      <c r="P62" s="390">
        <v>42739</v>
      </c>
      <c r="Q62" s="394" t="s">
        <v>2956</v>
      </c>
    </row>
    <row r="63" spans="1:17" s="310" customFormat="1" x14ac:dyDescent="0.25">
      <c r="A63" s="411" t="s">
        <v>23</v>
      </c>
      <c r="B63" s="412">
        <v>2</v>
      </c>
      <c r="C63" s="412">
        <v>2</v>
      </c>
      <c r="D63" s="412">
        <v>7</v>
      </c>
      <c r="E63" s="412">
        <v>2</v>
      </c>
      <c r="F63" s="412">
        <v>6</v>
      </c>
      <c r="G63" s="386" t="s">
        <v>161</v>
      </c>
      <c r="H63" s="414" t="s">
        <v>196</v>
      </c>
      <c r="I63" s="415">
        <v>656204.63</v>
      </c>
      <c r="J63" s="416" t="s">
        <v>197</v>
      </c>
      <c r="K63" s="417">
        <v>42732</v>
      </c>
      <c r="L63" s="418" t="s">
        <v>34</v>
      </c>
      <c r="M63" s="392" t="s">
        <v>198</v>
      </c>
      <c r="N63" s="390">
        <v>42746</v>
      </c>
      <c r="O63" s="392" t="s">
        <v>199</v>
      </c>
      <c r="P63" s="390">
        <v>42747</v>
      </c>
      <c r="Q63" s="394" t="s">
        <v>2956</v>
      </c>
    </row>
    <row r="64" spans="1:17" s="310" customFormat="1" x14ac:dyDescent="0.25">
      <c r="A64" s="411" t="s">
        <v>23</v>
      </c>
      <c r="B64" s="412">
        <v>2</v>
      </c>
      <c r="C64" s="412">
        <v>2</v>
      </c>
      <c r="D64" s="412">
        <v>7</v>
      </c>
      <c r="E64" s="412">
        <v>2</v>
      </c>
      <c r="F64" s="412">
        <v>6</v>
      </c>
      <c r="G64" s="386" t="s">
        <v>153</v>
      </c>
      <c r="H64" s="414" t="s">
        <v>154</v>
      </c>
      <c r="I64" s="415">
        <v>863539.91</v>
      </c>
      <c r="J64" s="416" t="s">
        <v>193</v>
      </c>
      <c r="K64" s="417">
        <v>42733</v>
      </c>
      <c r="L64" s="418" t="s">
        <v>34</v>
      </c>
      <c r="M64" s="392" t="s">
        <v>194</v>
      </c>
      <c r="N64" s="390">
        <v>42746</v>
      </c>
      <c r="O64" s="392" t="s">
        <v>195</v>
      </c>
      <c r="P64" s="390">
        <v>42748</v>
      </c>
      <c r="Q64" s="394" t="s">
        <v>2956</v>
      </c>
    </row>
    <row r="65" spans="1:17" s="310" customFormat="1" x14ac:dyDescent="0.25">
      <c r="A65" s="411" t="s">
        <v>23</v>
      </c>
      <c r="B65" s="412">
        <v>2</v>
      </c>
      <c r="C65" s="412">
        <v>2</v>
      </c>
      <c r="D65" s="412">
        <v>7</v>
      </c>
      <c r="E65" s="412">
        <v>2</v>
      </c>
      <c r="F65" s="412">
        <v>6</v>
      </c>
      <c r="G65" s="412" t="s">
        <v>149</v>
      </c>
      <c r="H65" s="414" t="s">
        <v>150</v>
      </c>
      <c r="I65" s="415">
        <v>388625.47</v>
      </c>
      <c r="J65" s="416" t="s">
        <v>151</v>
      </c>
      <c r="K65" s="417">
        <v>42705</v>
      </c>
      <c r="L65" s="418" t="s">
        <v>34</v>
      </c>
      <c r="M65" s="419" t="s">
        <v>152</v>
      </c>
      <c r="N65" s="417">
        <v>42768</v>
      </c>
      <c r="O65" s="420">
        <v>222931</v>
      </c>
      <c r="P65" s="417">
        <v>42772</v>
      </c>
      <c r="Q65" s="394" t="s">
        <v>2956</v>
      </c>
    </row>
    <row r="66" spans="1:17" s="310" customFormat="1" x14ac:dyDescent="0.25">
      <c r="A66" s="411" t="s">
        <v>23</v>
      </c>
      <c r="B66" s="412">
        <v>2</v>
      </c>
      <c r="C66" s="412">
        <v>2</v>
      </c>
      <c r="D66" s="412">
        <v>7</v>
      </c>
      <c r="E66" s="412">
        <v>2</v>
      </c>
      <c r="F66" s="412">
        <v>6</v>
      </c>
      <c r="G66" s="386" t="s">
        <v>188</v>
      </c>
      <c r="H66" s="414" t="s">
        <v>189</v>
      </c>
      <c r="I66" s="415">
        <v>188257.2</v>
      </c>
      <c r="J66" s="416" t="s">
        <v>190</v>
      </c>
      <c r="K66" s="417">
        <v>42746</v>
      </c>
      <c r="L66" s="418" t="s">
        <v>34</v>
      </c>
      <c r="M66" s="392" t="s">
        <v>191</v>
      </c>
      <c r="N66" s="390">
        <v>42769</v>
      </c>
      <c r="O66" s="392" t="s">
        <v>192</v>
      </c>
      <c r="P66" s="390">
        <v>42774</v>
      </c>
      <c r="Q66" s="394" t="s">
        <v>2956</v>
      </c>
    </row>
    <row r="67" spans="1:17" s="310" customFormat="1" x14ac:dyDescent="0.25">
      <c r="A67" s="411" t="s">
        <v>23</v>
      </c>
      <c r="B67" s="412">
        <v>2</v>
      </c>
      <c r="C67" s="412">
        <v>2</v>
      </c>
      <c r="D67" s="412">
        <v>7</v>
      </c>
      <c r="E67" s="412">
        <v>2</v>
      </c>
      <c r="F67" s="412">
        <v>6</v>
      </c>
      <c r="G67" s="386" t="s">
        <v>161</v>
      </c>
      <c r="H67" s="414" t="s">
        <v>196</v>
      </c>
      <c r="I67" s="415">
        <v>621016.30000000005</v>
      </c>
      <c r="J67" s="416" t="s">
        <v>200</v>
      </c>
      <c r="K67" s="417">
        <v>42746</v>
      </c>
      <c r="L67" s="418" t="s">
        <v>34</v>
      </c>
      <c r="M67" s="392" t="s">
        <v>201</v>
      </c>
      <c r="N67" s="390">
        <v>42759</v>
      </c>
      <c r="O67" s="392" t="s">
        <v>202</v>
      </c>
      <c r="P67" s="390">
        <v>42776</v>
      </c>
      <c r="Q67" s="394" t="s">
        <v>2956</v>
      </c>
    </row>
    <row r="68" spans="1:17" x14ac:dyDescent="0.25">
      <c r="A68" s="26" t="s">
        <v>6</v>
      </c>
      <c r="B68" s="27">
        <v>2</v>
      </c>
      <c r="C68" s="201">
        <v>2</v>
      </c>
      <c r="D68" s="201">
        <v>8</v>
      </c>
      <c r="E68" s="201">
        <v>6</v>
      </c>
      <c r="F68" s="201">
        <v>1</v>
      </c>
      <c r="G68" s="28" t="s">
        <v>8</v>
      </c>
      <c r="H68" s="99" t="s">
        <v>1507</v>
      </c>
      <c r="I68" s="69">
        <f>SUM(I69)</f>
        <v>276710</v>
      </c>
      <c r="J68" s="55"/>
      <c r="K68" s="38"/>
      <c r="L68" s="39"/>
      <c r="M68" s="56"/>
      <c r="N68" s="57"/>
      <c r="O68" s="56"/>
      <c r="P68" s="57"/>
      <c r="Q68" s="309" t="s">
        <v>2956</v>
      </c>
    </row>
    <row r="69" spans="1:17" s="310" customFormat="1" x14ac:dyDescent="0.25">
      <c r="A69" s="411" t="s">
        <v>23</v>
      </c>
      <c r="B69" s="412">
        <v>2</v>
      </c>
      <c r="C69" s="412">
        <v>2</v>
      </c>
      <c r="D69" s="412">
        <v>8</v>
      </c>
      <c r="E69" s="412">
        <v>6</v>
      </c>
      <c r="F69" s="412">
        <v>1</v>
      </c>
      <c r="G69" s="427" t="s">
        <v>207</v>
      </c>
      <c r="H69" s="397" t="s">
        <v>208</v>
      </c>
      <c r="I69" s="415">
        <v>276710</v>
      </c>
      <c r="J69" s="416" t="s">
        <v>209</v>
      </c>
      <c r="K69" s="417">
        <v>42683</v>
      </c>
      <c r="L69" s="418" t="s">
        <v>34</v>
      </c>
      <c r="M69" s="392" t="s">
        <v>210</v>
      </c>
      <c r="N69" s="390">
        <v>42695</v>
      </c>
      <c r="O69" s="393">
        <v>217979</v>
      </c>
      <c r="P69" s="390">
        <v>42696</v>
      </c>
      <c r="Q69" s="394" t="s">
        <v>2956</v>
      </c>
    </row>
    <row r="70" spans="1:17" x14ac:dyDescent="0.25">
      <c r="A70" s="26" t="s">
        <v>6</v>
      </c>
      <c r="B70" s="27">
        <v>2</v>
      </c>
      <c r="C70" s="201">
        <v>2</v>
      </c>
      <c r="D70" s="201">
        <v>8</v>
      </c>
      <c r="E70" s="201">
        <v>7</v>
      </c>
      <c r="F70" s="201">
        <v>2</v>
      </c>
      <c r="G70" s="28" t="s">
        <v>8</v>
      </c>
      <c r="H70" s="99" t="s">
        <v>1654</v>
      </c>
      <c r="I70" s="69">
        <f>SUM(I71:I77)</f>
        <v>116820</v>
      </c>
      <c r="J70" s="55"/>
      <c r="K70" s="38"/>
      <c r="L70" s="39"/>
      <c r="M70" s="56"/>
      <c r="N70" s="57"/>
      <c r="O70" s="58"/>
      <c r="P70" s="57"/>
      <c r="Q70" s="309" t="s">
        <v>2956</v>
      </c>
    </row>
    <row r="71" spans="1:17" s="310" customFormat="1" x14ac:dyDescent="0.25">
      <c r="A71" s="411" t="s">
        <v>23</v>
      </c>
      <c r="B71" s="412">
        <v>2</v>
      </c>
      <c r="C71" s="386">
        <v>2</v>
      </c>
      <c r="D71" s="386">
        <v>8</v>
      </c>
      <c r="E71" s="386">
        <v>7</v>
      </c>
      <c r="F71" s="386">
        <v>2</v>
      </c>
      <c r="G71" s="386" t="s">
        <v>225</v>
      </c>
      <c r="H71" s="414" t="s">
        <v>226</v>
      </c>
      <c r="I71" s="415">
        <v>11800</v>
      </c>
      <c r="J71" s="428" t="s">
        <v>227</v>
      </c>
      <c r="K71" s="390">
        <v>42703</v>
      </c>
      <c r="L71" s="391" t="s">
        <v>214</v>
      </c>
      <c r="M71" s="392" t="s">
        <v>228</v>
      </c>
      <c r="N71" s="390">
        <v>42713</v>
      </c>
      <c r="O71" s="420">
        <v>206335</v>
      </c>
      <c r="P71" s="390">
        <v>42716</v>
      </c>
      <c r="Q71" s="394" t="s">
        <v>2956</v>
      </c>
    </row>
    <row r="72" spans="1:17" s="310" customFormat="1" x14ac:dyDescent="0.25">
      <c r="A72" s="411" t="s">
        <v>23</v>
      </c>
      <c r="B72" s="412" t="s">
        <v>30</v>
      </c>
      <c r="C72" s="386" t="s">
        <v>30</v>
      </c>
      <c r="D72" s="386" t="s">
        <v>229</v>
      </c>
      <c r="E72" s="386" t="s">
        <v>124</v>
      </c>
      <c r="F72" s="386" t="s">
        <v>30</v>
      </c>
      <c r="G72" s="386" t="s">
        <v>230</v>
      </c>
      <c r="H72" s="414" t="s">
        <v>231</v>
      </c>
      <c r="I72" s="415">
        <v>59000</v>
      </c>
      <c r="J72" s="428" t="s">
        <v>232</v>
      </c>
      <c r="K72" s="390">
        <v>42690</v>
      </c>
      <c r="L72" s="391" t="s">
        <v>214</v>
      </c>
      <c r="M72" s="392" t="s">
        <v>233</v>
      </c>
      <c r="N72" s="390">
        <v>42703</v>
      </c>
      <c r="O72" s="420">
        <v>218228</v>
      </c>
      <c r="P72" s="390">
        <v>42704</v>
      </c>
      <c r="Q72" s="394" t="s">
        <v>2956</v>
      </c>
    </row>
    <row r="73" spans="1:17" s="310" customFormat="1" x14ac:dyDescent="0.25">
      <c r="A73" s="411" t="s">
        <v>23</v>
      </c>
      <c r="B73" s="412" t="s">
        <v>30</v>
      </c>
      <c r="C73" s="386" t="s">
        <v>30</v>
      </c>
      <c r="D73" s="386" t="s">
        <v>229</v>
      </c>
      <c r="E73" s="386" t="s">
        <v>124</v>
      </c>
      <c r="F73" s="386" t="s">
        <v>30</v>
      </c>
      <c r="G73" s="386" t="s">
        <v>230</v>
      </c>
      <c r="H73" s="414" t="s">
        <v>231</v>
      </c>
      <c r="I73" s="415">
        <v>4720</v>
      </c>
      <c r="J73" s="428" t="s">
        <v>234</v>
      </c>
      <c r="K73" s="390">
        <v>42690</v>
      </c>
      <c r="L73" s="391" t="s">
        <v>214</v>
      </c>
      <c r="M73" s="392" t="s">
        <v>235</v>
      </c>
      <c r="N73" s="390">
        <v>42703</v>
      </c>
      <c r="O73" s="420">
        <v>218263</v>
      </c>
      <c r="P73" s="390">
        <v>42705</v>
      </c>
      <c r="Q73" s="394" t="s">
        <v>2956</v>
      </c>
    </row>
    <row r="74" spans="1:17" s="310" customFormat="1" x14ac:dyDescent="0.25">
      <c r="A74" s="411" t="s">
        <v>23</v>
      </c>
      <c r="B74" s="412">
        <v>2</v>
      </c>
      <c r="C74" s="386">
        <v>2</v>
      </c>
      <c r="D74" s="386">
        <v>8</v>
      </c>
      <c r="E74" s="386">
        <v>7</v>
      </c>
      <c r="F74" s="386">
        <v>2</v>
      </c>
      <c r="G74" s="386" t="s">
        <v>216</v>
      </c>
      <c r="H74" s="414" t="s">
        <v>217</v>
      </c>
      <c r="I74" s="415">
        <v>7080</v>
      </c>
      <c r="J74" s="428" t="s">
        <v>218</v>
      </c>
      <c r="K74" s="390">
        <v>42662</v>
      </c>
      <c r="L74" s="391" t="s">
        <v>214</v>
      </c>
      <c r="M74" s="392" t="s">
        <v>219</v>
      </c>
      <c r="N74" s="390">
        <v>42675</v>
      </c>
      <c r="O74" s="420">
        <v>218339</v>
      </c>
      <c r="P74" s="390">
        <v>42706</v>
      </c>
      <c r="Q74" s="394" t="s">
        <v>2956</v>
      </c>
    </row>
    <row r="75" spans="1:17" s="310" customFormat="1" x14ac:dyDescent="0.25">
      <c r="A75" s="411" t="s">
        <v>23</v>
      </c>
      <c r="B75" s="412">
        <v>2</v>
      </c>
      <c r="C75" s="386">
        <v>2</v>
      </c>
      <c r="D75" s="386">
        <v>8</v>
      </c>
      <c r="E75" s="386">
        <v>7</v>
      </c>
      <c r="F75" s="386">
        <v>2</v>
      </c>
      <c r="G75" s="386" t="s">
        <v>222</v>
      </c>
      <c r="H75" s="414" t="s">
        <v>217</v>
      </c>
      <c r="I75" s="415">
        <v>11800</v>
      </c>
      <c r="J75" s="428" t="s">
        <v>223</v>
      </c>
      <c r="K75" s="390">
        <v>42662</v>
      </c>
      <c r="L75" s="391" t="s">
        <v>214</v>
      </c>
      <c r="M75" s="392" t="s">
        <v>224</v>
      </c>
      <c r="N75" s="390">
        <v>42703</v>
      </c>
      <c r="O75" s="420">
        <v>218340</v>
      </c>
      <c r="P75" s="390">
        <v>42706</v>
      </c>
      <c r="Q75" s="394" t="s">
        <v>2956</v>
      </c>
    </row>
    <row r="76" spans="1:17" s="310" customFormat="1" x14ac:dyDescent="0.25">
      <c r="A76" s="411" t="s">
        <v>23</v>
      </c>
      <c r="B76" s="412">
        <v>2</v>
      </c>
      <c r="C76" s="386">
        <v>2</v>
      </c>
      <c r="D76" s="386">
        <v>8</v>
      </c>
      <c r="E76" s="386">
        <v>7</v>
      </c>
      <c r="F76" s="386">
        <v>2</v>
      </c>
      <c r="G76" s="386" t="s">
        <v>216</v>
      </c>
      <c r="H76" s="414" t="s">
        <v>217</v>
      </c>
      <c r="I76" s="415">
        <v>4720</v>
      </c>
      <c r="J76" s="428" t="s">
        <v>220</v>
      </c>
      <c r="K76" s="390">
        <v>42604</v>
      </c>
      <c r="L76" s="391" t="s">
        <v>214</v>
      </c>
      <c r="M76" s="392" t="s">
        <v>221</v>
      </c>
      <c r="N76" s="390">
        <v>42703</v>
      </c>
      <c r="O76" s="420">
        <v>218341</v>
      </c>
      <c r="P76" s="390">
        <v>42706</v>
      </c>
      <c r="Q76" s="394" t="s">
        <v>2956</v>
      </c>
    </row>
    <row r="77" spans="1:17" s="310" customFormat="1" x14ac:dyDescent="0.25">
      <c r="A77" s="411" t="s">
        <v>23</v>
      </c>
      <c r="B77" s="412">
        <v>2</v>
      </c>
      <c r="C77" s="386">
        <v>2</v>
      </c>
      <c r="D77" s="386">
        <v>8</v>
      </c>
      <c r="E77" s="386">
        <v>7</v>
      </c>
      <c r="F77" s="386">
        <v>2</v>
      </c>
      <c r="G77" s="386" t="s">
        <v>211</v>
      </c>
      <c r="H77" s="414" t="s">
        <v>212</v>
      </c>
      <c r="I77" s="415">
        <v>17700</v>
      </c>
      <c r="J77" s="428" t="s">
        <v>213</v>
      </c>
      <c r="K77" s="390">
        <v>42688</v>
      </c>
      <c r="L77" s="391" t="s">
        <v>214</v>
      </c>
      <c r="M77" s="392" t="s">
        <v>215</v>
      </c>
      <c r="N77" s="390">
        <v>42709</v>
      </c>
      <c r="O77" s="420">
        <v>218434</v>
      </c>
      <c r="P77" s="390">
        <v>42710</v>
      </c>
      <c r="Q77" s="394" t="s">
        <v>2956</v>
      </c>
    </row>
    <row r="78" spans="1:17" x14ac:dyDescent="0.25">
      <c r="A78" s="26" t="s">
        <v>6</v>
      </c>
      <c r="B78" s="27">
        <v>2</v>
      </c>
      <c r="C78" s="201">
        <v>2</v>
      </c>
      <c r="D78" s="201">
        <v>8</v>
      </c>
      <c r="E78" s="201">
        <v>7</v>
      </c>
      <c r="F78" s="201">
        <v>4</v>
      </c>
      <c r="G78" s="28" t="s">
        <v>8</v>
      </c>
      <c r="H78" s="99" t="s">
        <v>1740</v>
      </c>
      <c r="I78" s="71">
        <f>SUM(I79:I80)</f>
        <v>500000</v>
      </c>
      <c r="J78" s="49"/>
      <c r="K78" s="50"/>
      <c r="L78" s="63"/>
      <c r="M78" s="62"/>
      <c r="N78" s="50"/>
      <c r="O78" s="64"/>
      <c r="P78" s="50"/>
      <c r="Q78" s="309" t="s">
        <v>2956</v>
      </c>
    </row>
    <row r="79" spans="1:17" s="310" customFormat="1" x14ac:dyDescent="0.25">
      <c r="A79" s="411" t="s">
        <v>23</v>
      </c>
      <c r="B79" s="412">
        <v>2</v>
      </c>
      <c r="C79" s="386">
        <v>2</v>
      </c>
      <c r="D79" s="386">
        <v>8</v>
      </c>
      <c r="E79" s="386">
        <v>7</v>
      </c>
      <c r="F79" s="386">
        <v>4</v>
      </c>
      <c r="G79" s="386">
        <v>430124214</v>
      </c>
      <c r="H79" s="414" t="s">
        <v>236</v>
      </c>
      <c r="I79" s="415">
        <v>200000</v>
      </c>
      <c r="J79" s="428" t="s">
        <v>240</v>
      </c>
      <c r="K79" s="390">
        <v>42626</v>
      </c>
      <c r="L79" s="391" t="s">
        <v>238</v>
      </c>
      <c r="M79" s="392" t="s">
        <v>241</v>
      </c>
      <c r="N79" s="390">
        <v>42697</v>
      </c>
      <c r="O79" s="420">
        <v>207981</v>
      </c>
      <c r="P79" s="390">
        <v>42702</v>
      </c>
      <c r="Q79" s="394" t="s">
        <v>2956</v>
      </c>
    </row>
    <row r="80" spans="1:17" s="310" customFormat="1" x14ac:dyDescent="0.25">
      <c r="A80" s="411" t="s">
        <v>23</v>
      </c>
      <c r="B80" s="412">
        <v>2</v>
      </c>
      <c r="C80" s="386">
        <v>2</v>
      </c>
      <c r="D80" s="386">
        <v>8</v>
      </c>
      <c r="E80" s="386">
        <v>7</v>
      </c>
      <c r="F80" s="386">
        <v>4</v>
      </c>
      <c r="G80" s="386">
        <v>430124214</v>
      </c>
      <c r="H80" s="414" t="s">
        <v>236</v>
      </c>
      <c r="I80" s="415">
        <v>300000</v>
      </c>
      <c r="J80" s="428" t="s">
        <v>237</v>
      </c>
      <c r="K80" s="390">
        <v>42619</v>
      </c>
      <c r="L80" s="391" t="s">
        <v>238</v>
      </c>
      <c r="M80" s="392" t="s">
        <v>239</v>
      </c>
      <c r="N80" s="390">
        <v>42697</v>
      </c>
      <c r="O80" s="420">
        <v>218026</v>
      </c>
      <c r="P80" s="390">
        <v>42702</v>
      </c>
      <c r="Q80" s="394" t="s">
        <v>2956</v>
      </c>
    </row>
    <row r="81" spans="1:17" x14ac:dyDescent="0.25">
      <c r="A81" s="26" t="s">
        <v>6</v>
      </c>
      <c r="B81" s="27">
        <v>2</v>
      </c>
      <c r="C81" s="201">
        <v>2</v>
      </c>
      <c r="D81" s="201">
        <v>8</v>
      </c>
      <c r="E81" s="201">
        <v>7</v>
      </c>
      <c r="F81" s="201">
        <v>6</v>
      </c>
      <c r="G81" s="28" t="s">
        <v>8</v>
      </c>
      <c r="H81" s="99" t="s">
        <v>1774</v>
      </c>
      <c r="I81" s="71">
        <f>SUM(I82:I87)</f>
        <v>2781801.71</v>
      </c>
      <c r="J81" s="49"/>
      <c r="K81" s="50"/>
      <c r="L81" s="63"/>
      <c r="M81" s="62"/>
      <c r="N81" s="50"/>
      <c r="O81" s="64"/>
      <c r="P81" s="50"/>
      <c r="Q81" s="309" t="s">
        <v>2956</v>
      </c>
    </row>
    <row r="82" spans="1:17" s="310" customFormat="1" ht="25.5" x14ac:dyDescent="0.25">
      <c r="A82" s="411" t="s">
        <v>23</v>
      </c>
      <c r="B82" s="412">
        <v>2</v>
      </c>
      <c r="C82" s="386">
        <v>2</v>
      </c>
      <c r="D82" s="386">
        <v>8</v>
      </c>
      <c r="E82" s="386">
        <v>7</v>
      </c>
      <c r="F82" s="386">
        <v>6</v>
      </c>
      <c r="G82" s="386">
        <v>131147801</v>
      </c>
      <c r="H82" s="414" t="s">
        <v>246</v>
      </c>
      <c r="I82" s="415">
        <f>14040*1.18</f>
        <v>16567.2</v>
      </c>
      <c r="J82" s="416" t="s">
        <v>247</v>
      </c>
      <c r="K82" s="417">
        <v>42625</v>
      </c>
      <c r="L82" s="418" t="s">
        <v>34</v>
      </c>
      <c r="M82" s="419" t="s">
        <v>248</v>
      </c>
      <c r="N82" s="417">
        <v>42628</v>
      </c>
      <c r="O82" s="420">
        <v>214515</v>
      </c>
      <c r="P82" s="417">
        <v>42629</v>
      </c>
      <c r="Q82" s="394" t="s">
        <v>2956</v>
      </c>
    </row>
    <row r="83" spans="1:17" s="310" customFormat="1" x14ac:dyDescent="0.25">
      <c r="A83" s="411" t="s">
        <v>23</v>
      </c>
      <c r="B83" s="412">
        <v>2</v>
      </c>
      <c r="C83" s="412">
        <v>2</v>
      </c>
      <c r="D83" s="412">
        <v>8</v>
      </c>
      <c r="E83" s="412">
        <v>7</v>
      </c>
      <c r="F83" s="412">
        <v>6</v>
      </c>
      <c r="G83" s="412">
        <v>130312702</v>
      </c>
      <c r="H83" s="404" t="s">
        <v>257</v>
      </c>
      <c r="I83" s="415">
        <v>182900</v>
      </c>
      <c r="J83" s="406" t="s">
        <v>258</v>
      </c>
      <c r="K83" s="407">
        <v>42628</v>
      </c>
      <c r="L83" s="429" t="s">
        <v>34</v>
      </c>
      <c r="M83" s="412" t="s">
        <v>259</v>
      </c>
      <c r="N83" s="407">
        <v>42676</v>
      </c>
      <c r="O83" s="429">
        <v>216605</v>
      </c>
      <c r="P83" s="430">
        <v>42678</v>
      </c>
      <c r="Q83" s="394" t="s">
        <v>2956</v>
      </c>
    </row>
    <row r="84" spans="1:17" s="310" customFormat="1" ht="25.5" x14ac:dyDescent="0.25">
      <c r="A84" s="411" t="s">
        <v>23</v>
      </c>
      <c r="B84" s="412">
        <v>2</v>
      </c>
      <c r="C84" s="412">
        <v>2</v>
      </c>
      <c r="D84" s="412">
        <v>8</v>
      </c>
      <c r="E84" s="412">
        <v>7</v>
      </c>
      <c r="F84" s="412">
        <v>6</v>
      </c>
      <c r="G84" s="412">
        <v>402002585</v>
      </c>
      <c r="H84" s="404" t="s">
        <v>260</v>
      </c>
      <c r="I84" s="415">
        <v>32200</v>
      </c>
      <c r="J84" s="406" t="s">
        <v>261</v>
      </c>
      <c r="K84" s="407">
        <v>42615</v>
      </c>
      <c r="L84" s="429" t="s">
        <v>34</v>
      </c>
      <c r="M84" s="412" t="s">
        <v>262</v>
      </c>
      <c r="N84" s="407">
        <v>42709</v>
      </c>
      <c r="O84" s="429">
        <v>218987</v>
      </c>
      <c r="P84" s="430">
        <v>42712</v>
      </c>
      <c r="Q84" s="394" t="s">
        <v>2956</v>
      </c>
    </row>
    <row r="85" spans="1:17" s="310" customFormat="1" ht="25.5" x14ac:dyDescent="0.25">
      <c r="A85" s="411" t="s">
        <v>23</v>
      </c>
      <c r="B85" s="412">
        <v>2</v>
      </c>
      <c r="C85" s="386">
        <v>2</v>
      </c>
      <c r="D85" s="386">
        <v>8</v>
      </c>
      <c r="E85" s="386">
        <v>7</v>
      </c>
      <c r="F85" s="386">
        <v>6</v>
      </c>
      <c r="G85" s="412" t="s">
        <v>242</v>
      </c>
      <c r="H85" s="414" t="s">
        <v>243</v>
      </c>
      <c r="I85" s="415">
        <v>2039134.51</v>
      </c>
      <c r="J85" s="416" t="s">
        <v>244</v>
      </c>
      <c r="K85" s="417">
        <v>42695</v>
      </c>
      <c r="L85" s="418" t="s">
        <v>34</v>
      </c>
      <c r="M85" s="419" t="s">
        <v>245</v>
      </c>
      <c r="N85" s="417">
        <v>42767</v>
      </c>
      <c r="O85" s="420">
        <v>222799</v>
      </c>
      <c r="P85" s="417">
        <v>42769</v>
      </c>
      <c r="Q85" s="394" t="s">
        <v>2956</v>
      </c>
    </row>
    <row r="86" spans="1:17" s="310" customFormat="1" x14ac:dyDescent="0.25">
      <c r="A86" s="411" t="s">
        <v>23</v>
      </c>
      <c r="B86" s="412">
        <v>2</v>
      </c>
      <c r="C86" s="386">
        <v>2</v>
      </c>
      <c r="D86" s="386">
        <v>8</v>
      </c>
      <c r="E86" s="386">
        <v>7</v>
      </c>
      <c r="F86" s="386">
        <v>6</v>
      </c>
      <c r="G86" s="386" t="s">
        <v>249</v>
      </c>
      <c r="H86" s="414" t="s">
        <v>250</v>
      </c>
      <c r="I86" s="415">
        <v>275000</v>
      </c>
      <c r="J86" s="416" t="s">
        <v>251</v>
      </c>
      <c r="K86" s="417">
        <v>42773</v>
      </c>
      <c r="L86" s="391" t="s">
        <v>252</v>
      </c>
      <c r="M86" s="392" t="s">
        <v>253</v>
      </c>
      <c r="N86" s="390">
        <v>42773</v>
      </c>
      <c r="O86" s="393">
        <v>223164</v>
      </c>
      <c r="P86" s="437">
        <v>42774</v>
      </c>
      <c r="Q86" s="394" t="s">
        <v>2956</v>
      </c>
    </row>
    <row r="87" spans="1:17" s="310" customFormat="1" ht="25.5" x14ac:dyDescent="0.25">
      <c r="A87" s="411" t="s">
        <v>23</v>
      </c>
      <c r="B87" s="412">
        <v>2</v>
      </c>
      <c r="C87" s="386">
        <v>2</v>
      </c>
      <c r="D87" s="386">
        <v>8</v>
      </c>
      <c r="E87" s="386">
        <v>7</v>
      </c>
      <c r="F87" s="386">
        <v>6</v>
      </c>
      <c r="G87" s="386">
        <v>401503621</v>
      </c>
      <c r="H87" s="414" t="s">
        <v>254</v>
      </c>
      <c r="I87" s="415">
        <v>236000</v>
      </c>
      <c r="J87" s="416" t="s">
        <v>255</v>
      </c>
      <c r="K87" s="417">
        <v>42704</v>
      </c>
      <c r="L87" s="437" t="s">
        <v>34</v>
      </c>
      <c r="M87" s="392" t="s">
        <v>256</v>
      </c>
      <c r="N87" s="390">
        <v>42769</v>
      </c>
      <c r="O87" s="393">
        <v>223255</v>
      </c>
      <c r="P87" s="437">
        <v>42775</v>
      </c>
      <c r="Q87" s="394" t="s">
        <v>2956</v>
      </c>
    </row>
    <row r="88" spans="1:17" x14ac:dyDescent="0.25">
      <c r="A88" s="26" t="s">
        <v>6</v>
      </c>
      <c r="B88" s="27">
        <v>2</v>
      </c>
      <c r="C88" s="34">
        <v>3</v>
      </c>
      <c r="D88" s="34">
        <v>1</v>
      </c>
      <c r="E88" s="34">
        <v>1</v>
      </c>
      <c r="F88" s="34">
        <v>1</v>
      </c>
      <c r="G88" s="28" t="s">
        <v>8</v>
      </c>
      <c r="H88" s="99" t="s">
        <v>1871</v>
      </c>
      <c r="I88" s="71">
        <f>SUM(I89:I99)</f>
        <v>1455034.76</v>
      </c>
      <c r="J88" s="46"/>
      <c r="K88" s="47"/>
      <c r="L88" s="65"/>
      <c r="M88" s="48"/>
      <c r="N88" s="47"/>
      <c r="O88" s="65"/>
      <c r="P88" s="66"/>
      <c r="Q88" s="309" t="s">
        <v>2956</v>
      </c>
    </row>
    <row r="89" spans="1:17" s="310" customFormat="1" x14ac:dyDescent="0.25">
      <c r="A89" s="411" t="s">
        <v>23</v>
      </c>
      <c r="B89" s="412">
        <v>2</v>
      </c>
      <c r="C89" s="412">
        <v>3</v>
      </c>
      <c r="D89" s="427">
        <v>1</v>
      </c>
      <c r="E89" s="412">
        <v>1</v>
      </c>
      <c r="F89" s="412">
        <v>1</v>
      </c>
      <c r="G89" s="427" t="s">
        <v>203</v>
      </c>
      <c r="H89" s="397" t="s">
        <v>204</v>
      </c>
      <c r="I89" s="415">
        <v>96618.4</v>
      </c>
      <c r="J89" s="416" t="s">
        <v>205</v>
      </c>
      <c r="K89" s="417">
        <v>42684</v>
      </c>
      <c r="L89" s="418" t="s">
        <v>34</v>
      </c>
      <c r="M89" s="392" t="s">
        <v>206</v>
      </c>
      <c r="N89" s="390">
        <v>42711</v>
      </c>
      <c r="O89" s="393">
        <v>219326</v>
      </c>
      <c r="P89" s="390">
        <v>42717</v>
      </c>
      <c r="Q89" s="394" t="s">
        <v>2956</v>
      </c>
    </row>
    <row r="90" spans="1:17" s="310" customFormat="1" x14ac:dyDescent="0.25">
      <c r="A90" s="411" t="s">
        <v>23</v>
      </c>
      <c r="B90" s="412">
        <v>2</v>
      </c>
      <c r="C90" s="412">
        <v>3</v>
      </c>
      <c r="D90" s="427">
        <v>1</v>
      </c>
      <c r="E90" s="412">
        <v>1</v>
      </c>
      <c r="F90" s="412">
        <v>1</v>
      </c>
      <c r="G90" s="427" t="s">
        <v>106</v>
      </c>
      <c r="H90" s="414" t="s">
        <v>107</v>
      </c>
      <c r="I90" s="415">
        <v>28143</v>
      </c>
      <c r="J90" s="416" t="s">
        <v>264</v>
      </c>
      <c r="K90" s="417">
        <v>42633</v>
      </c>
      <c r="L90" s="418" t="s">
        <v>34</v>
      </c>
      <c r="M90" s="392" t="s">
        <v>265</v>
      </c>
      <c r="N90" s="390">
        <v>42723</v>
      </c>
      <c r="O90" s="393">
        <v>219985</v>
      </c>
      <c r="P90" s="390">
        <v>42725</v>
      </c>
      <c r="Q90" s="394" t="s">
        <v>2956</v>
      </c>
    </row>
    <row r="91" spans="1:17" s="310" customFormat="1" x14ac:dyDescent="0.25">
      <c r="A91" s="411" t="s">
        <v>23</v>
      </c>
      <c r="B91" s="412">
        <v>2</v>
      </c>
      <c r="C91" s="412">
        <v>3</v>
      </c>
      <c r="D91" s="427">
        <v>1</v>
      </c>
      <c r="E91" s="412">
        <v>1</v>
      </c>
      <c r="F91" s="412">
        <v>1</v>
      </c>
      <c r="G91" s="427" t="s">
        <v>266</v>
      </c>
      <c r="H91" s="397" t="s">
        <v>267</v>
      </c>
      <c r="I91" s="415">
        <v>41354.06</v>
      </c>
      <c r="J91" s="416" t="s">
        <v>268</v>
      </c>
      <c r="K91" s="417">
        <v>42698</v>
      </c>
      <c r="L91" s="418" t="s">
        <v>34</v>
      </c>
      <c r="M91" s="392" t="s">
        <v>269</v>
      </c>
      <c r="N91" s="390">
        <v>42723</v>
      </c>
      <c r="O91" s="393">
        <v>219992</v>
      </c>
      <c r="P91" s="390">
        <v>42725</v>
      </c>
      <c r="Q91" s="394" t="s">
        <v>2956</v>
      </c>
    </row>
    <row r="92" spans="1:17" s="310" customFormat="1" x14ac:dyDescent="0.25">
      <c r="A92" s="411" t="s">
        <v>23</v>
      </c>
      <c r="B92" s="412">
        <v>2</v>
      </c>
      <c r="C92" s="412">
        <v>3</v>
      </c>
      <c r="D92" s="427">
        <v>1</v>
      </c>
      <c r="E92" s="412">
        <v>1</v>
      </c>
      <c r="F92" s="412">
        <v>1</v>
      </c>
      <c r="G92" s="427" t="s">
        <v>270</v>
      </c>
      <c r="H92" s="414" t="s">
        <v>107</v>
      </c>
      <c r="I92" s="415">
        <v>32981</v>
      </c>
      <c r="J92" s="416" t="s">
        <v>271</v>
      </c>
      <c r="K92" s="417">
        <v>42731</v>
      </c>
      <c r="L92" s="418" t="s">
        <v>34</v>
      </c>
      <c r="M92" s="392" t="s">
        <v>272</v>
      </c>
      <c r="N92" s="390">
        <v>42723</v>
      </c>
      <c r="O92" s="393">
        <v>220212</v>
      </c>
      <c r="P92" s="390">
        <v>42732</v>
      </c>
      <c r="Q92" s="394" t="s">
        <v>2956</v>
      </c>
    </row>
    <row r="93" spans="1:17" s="310" customFormat="1" x14ac:dyDescent="0.25">
      <c r="A93" s="411" t="s">
        <v>23</v>
      </c>
      <c r="B93" s="412">
        <v>2</v>
      </c>
      <c r="C93" s="412">
        <v>3</v>
      </c>
      <c r="D93" s="427">
        <v>1</v>
      </c>
      <c r="E93" s="412">
        <v>1</v>
      </c>
      <c r="F93" s="412">
        <v>1</v>
      </c>
      <c r="G93" s="427" t="s">
        <v>273</v>
      </c>
      <c r="H93" s="397" t="s">
        <v>274</v>
      </c>
      <c r="I93" s="415">
        <v>496662</v>
      </c>
      <c r="J93" s="416" t="s">
        <v>275</v>
      </c>
      <c r="K93" s="417">
        <v>42712</v>
      </c>
      <c r="L93" s="418" t="s">
        <v>34</v>
      </c>
      <c r="M93" s="392" t="s">
        <v>276</v>
      </c>
      <c r="N93" s="390">
        <v>42739</v>
      </c>
      <c r="O93" s="393">
        <v>220492</v>
      </c>
      <c r="P93" s="390">
        <v>42741</v>
      </c>
      <c r="Q93" s="394" t="s">
        <v>2956</v>
      </c>
    </row>
    <row r="94" spans="1:17" s="310" customFormat="1" x14ac:dyDescent="0.25">
      <c r="A94" s="411" t="s">
        <v>23</v>
      </c>
      <c r="B94" s="412">
        <v>2</v>
      </c>
      <c r="C94" s="412">
        <v>3</v>
      </c>
      <c r="D94" s="427">
        <v>1</v>
      </c>
      <c r="E94" s="412">
        <v>1</v>
      </c>
      <c r="F94" s="412">
        <v>1</v>
      </c>
      <c r="G94" s="427" t="s">
        <v>277</v>
      </c>
      <c r="H94" s="397" t="s">
        <v>278</v>
      </c>
      <c r="I94" s="415">
        <v>29854</v>
      </c>
      <c r="J94" s="416" t="s">
        <v>279</v>
      </c>
      <c r="K94" s="417">
        <v>42702</v>
      </c>
      <c r="L94" s="418" t="s">
        <v>34</v>
      </c>
      <c r="M94" s="392" t="s">
        <v>280</v>
      </c>
      <c r="N94" s="390">
        <v>42745</v>
      </c>
      <c r="O94" s="393">
        <v>220582</v>
      </c>
      <c r="P94" s="390">
        <v>42746</v>
      </c>
      <c r="Q94" s="394" t="s">
        <v>2956</v>
      </c>
    </row>
    <row r="95" spans="1:17" s="310" customFormat="1" x14ac:dyDescent="0.25">
      <c r="A95" s="411" t="s">
        <v>23</v>
      </c>
      <c r="B95" s="412">
        <v>2</v>
      </c>
      <c r="C95" s="412">
        <v>3</v>
      </c>
      <c r="D95" s="427">
        <v>1</v>
      </c>
      <c r="E95" s="412">
        <v>1</v>
      </c>
      <c r="F95" s="412">
        <v>1</v>
      </c>
      <c r="G95" s="427" t="s">
        <v>281</v>
      </c>
      <c r="H95" s="397" t="s">
        <v>282</v>
      </c>
      <c r="I95" s="415">
        <v>95237.8</v>
      </c>
      <c r="J95" s="416" t="s">
        <v>285</v>
      </c>
      <c r="K95" s="417">
        <v>42731</v>
      </c>
      <c r="L95" s="418" t="s">
        <v>34</v>
      </c>
      <c r="M95" s="392" t="s">
        <v>286</v>
      </c>
      <c r="N95" s="390">
        <v>42751</v>
      </c>
      <c r="O95" s="393">
        <v>220676</v>
      </c>
      <c r="P95" s="390">
        <v>42753</v>
      </c>
      <c r="Q95" s="394" t="s">
        <v>2956</v>
      </c>
    </row>
    <row r="96" spans="1:17" s="310" customFormat="1" x14ac:dyDescent="0.25">
      <c r="A96" s="411" t="s">
        <v>23</v>
      </c>
      <c r="B96" s="412">
        <v>2</v>
      </c>
      <c r="C96" s="412">
        <v>3</v>
      </c>
      <c r="D96" s="427">
        <v>1</v>
      </c>
      <c r="E96" s="412">
        <v>1</v>
      </c>
      <c r="F96" s="412">
        <v>1</v>
      </c>
      <c r="G96" s="427" t="s">
        <v>281</v>
      </c>
      <c r="H96" s="397" t="s">
        <v>282</v>
      </c>
      <c r="I96" s="415">
        <v>96376.5</v>
      </c>
      <c r="J96" s="416" t="s">
        <v>283</v>
      </c>
      <c r="K96" s="417">
        <v>43096</v>
      </c>
      <c r="L96" s="418" t="s">
        <v>34</v>
      </c>
      <c r="M96" s="392" t="s">
        <v>284</v>
      </c>
      <c r="N96" s="390">
        <v>42751</v>
      </c>
      <c r="O96" s="393">
        <v>220679</v>
      </c>
      <c r="P96" s="390">
        <v>42753</v>
      </c>
      <c r="Q96" s="394" t="s">
        <v>2956</v>
      </c>
    </row>
    <row r="97" spans="1:17" s="310" customFormat="1" x14ac:dyDescent="0.25">
      <c r="A97" s="411" t="s">
        <v>23</v>
      </c>
      <c r="B97" s="412">
        <v>2</v>
      </c>
      <c r="C97" s="412">
        <v>3</v>
      </c>
      <c r="D97" s="427">
        <v>1</v>
      </c>
      <c r="E97" s="412">
        <v>1</v>
      </c>
      <c r="F97" s="412">
        <v>1</v>
      </c>
      <c r="G97" s="427" t="s">
        <v>290</v>
      </c>
      <c r="H97" s="397" t="s">
        <v>278</v>
      </c>
      <c r="I97" s="415">
        <v>50000</v>
      </c>
      <c r="J97" s="416" t="s">
        <v>291</v>
      </c>
      <c r="K97" s="417">
        <v>42734</v>
      </c>
      <c r="L97" s="418" t="s">
        <v>34</v>
      </c>
      <c r="M97" s="392" t="s">
        <v>292</v>
      </c>
      <c r="N97" s="390">
        <v>42761</v>
      </c>
      <c r="O97" s="393">
        <v>221759</v>
      </c>
      <c r="P97" s="390">
        <v>42762</v>
      </c>
      <c r="Q97" s="394" t="s">
        <v>2956</v>
      </c>
    </row>
    <row r="98" spans="1:17" s="310" customFormat="1" x14ac:dyDescent="0.25">
      <c r="A98" s="411" t="s">
        <v>23</v>
      </c>
      <c r="B98" s="412">
        <v>2</v>
      </c>
      <c r="C98" s="412">
        <v>3</v>
      </c>
      <c r="D98" s="427">
        <v>1</v>
      </c>
      <c r="E98" s="412">
        <v>1</v>
      </c>
      <c r="F98" s="412">
        <v>1</v>
      </c>
      <c r="G98" s="427" t="s">
        <v>287</v>
      </c>
      <c r="H98" s="397" t="s">
        <v>278</v>
      </c>
      <c r="I98" s="415">
        <v>230808</v>
      </c>
      <c r="J98" s="416" t="s">
        <v>288</v>
      </c>
      <c r="K98" s="417">
        <v>42734</v>
      </c>
      <c r="L98" s="418" t="s">
        <v>34</v>
      </c>
      <c r="M98" s="392" t="s">
        <v>289</v>
      </c>
      <c r="N98" s="390">
        <v>42768</v>
      </c>
      <c r="O98" s="393">
        <v>222831</v>
      </c>
      <c r="P98" s="390">
        <v>42769</v>
      </c>
      <c r="Q98" s="394" t="s">
        <v>2956</v>
      </c>
    </row>
    <row r="99" spans="1:17" s="310" customFormat="1" ht="25.5" x14ac:dyDescent="0.25">
      <c r="A99" s="411" t="s">
        <v>23</v>
      </c>
      <c r="B99" s="412">
        <v>2</v>
      </c>
      <c r="C99" s="412">
        <v>3</v>
      </c>
      <c r="D99" s="427">
        <v>1</v>
      </c>
      <c r="E99" s="412">
        <v>1</v>
      </c>
      <c r="F99" s="412">
        <v>1</v>
      </c>
      <c r="G99" s="412" t="s">
        <v>94</v>
      </c>
      <c r="H99" s="388" t="s">
        <v>263</v>
      </c>
      <c r="I99" s="415">
        <v>257000</v>
      </c>
      <c r="J99" s="406" t="s">
        <v>95</v>
      </c>
      <c r="K99" s="407">
        <v>42717</v>
      </c>
      <c r="L99" s="429" t="s">
        <v>96</v>
      </c>
      <c r="M99" s="412" t="s">
        <v>97</v>
      </c>
      <c r="N99" s="407">
        <v>42751</v>
      </c>
      <c r="O99" s="429">
        <v>224514</v>
      </c>
      <c r="P99" s="430">
        <v>42782</v>
      </c>
      <c r="Q99" s="394" t="s">
        <v>2956</v>
      </c>
    </row>
    <row r="100" spans="1:17" x14ac:dyDescent="0.25">
      <c r="A100" s="26" t="s">
        <v>6</v>
      </c>
      <c r="B100" s="27">
        <v>2</v>
      </c>
      <c r="C100" s="210">
        <v>3</v>
      </c>
      <c r="D100" s="210">
        <v>1</v>
      </c>
      <c r="E100" s="210">
        <v>3</v>
      </c>
      <c r="F100" s="210">
        <v>3</v>
      </c>
      <c r="G100" s="28" t="s">
        <v>8</v>
      </c>
      <c r="H100" s="211" t="s">
        <v>1954</v>
      </c>
      <c r="I100" s="69">
        <f>SUM(I101)</f>
        <v>25350</v>
      </c>
      <c r="J100" s="55"/>
      <c r="K100" s="38"/>
      <c r="L100" s="39"/>
      <c r="M100" s="56"/>
      <c r="N100" s="57"/>
      <c r="O100" s="58"/>
      <c r="P100" s="57"/>
      <c r="Q100" s="309" t="s">
        <v>2956</v>
      </c>
    </row>
    <row r="101" spans="1:17" s="310" customFormat="1" x14ac:dyDescent="0.25">
      <c r="A101" s="411" t="s">
        <v>23</v>
      </c>
      <c r="B101" s="412">
        <v>2</v>
      </c>
      <c r="C101" s="413">
        <v>3</v>
      </c>
      <c r="D101" s="413">
        <v>1</v>
      </c>
      <c r="E101" s="413">
        <v>3</v>
      </c>
      <c r="F101" s="413">
        <v>3</v>
      </c>
      <c r="G101" s="413" t="s">
        <v>296</v>
      </c>
      <c r="H101" s="414" t="s">
        <v>297</v>
      </c>
      <c r="I101" s="438">
        <v>25350</v>
      </c>
      <c r="J101" s="439" t="s">
        <v>298</v>
      </c>
      <c r="K101" s="417">
        <v>42711</v>
      </c>
      <c r="L101" s="418" t="s">
        <v>34</v>
      </c>
      <c r="M101" s="419" t="s">
        <v>299</v>
      </c>
      <c r="N101" s="417">
        <v>42720</v>
      </c>
      <c r="O101" s="420">
        <v>219872</v>
      </c>
      <c r="P101" s="417">
        <v>42723</v>
      </c>
      <c r="Q101" s="394" t="s">
        <v>2956</v>
      </c>
    </row>
    <row r="102" spans="1:17" x14ac:dyDescent="0.25">
      <c r="A102" s="421" t="s">
        <v>6</v>
      </c>
      <c r="B102" s="422">
        <v>2</v>
      </c>
      <c r="C102" s="440">
        <v>3</v>
      </c>
      <c r="D102" s="440">
        <v>2</v>
      </c>
      <c r="E102" s="440">
        <v>1</v>
      </c>
      <c r="F102" s="440"/>
      <c r="G102" s="424" t="s">
        <v>8</v>
      </c>
      <c r="H102" s="441" t="s">
        <v>1992</v>
      </c>
      <c r="I102" s="442">
        <f>SUM(I103)</f>
        <v>7072.92</v>
      </c>
      <c r="J102" s="439"/>
      <c r="K102" s="417"/>
      <c r="L102" s="418"/>
      <c r="M102" s="419"/>
      <c r="N102" s="417"/>
      <c r="O102" s="420"/>
      <c r="P102" s="417"/>
      <c r="Q102" s="394" t="s">
        <v>2956</v>
      </c>
    </row>
    <row r="103" spans="1:17" s="310" customFormat="1" ht="25.5" x14ac:dyDescent="0.25">
      <c r="A103" s="411" t="s">
        <v>23</v>
      </c>
      <c r="B103" s="412" t="s">
        <v>30</v>
      </c>
      <c r="C103" s="386" t="s">
        <v>300</v>
      </c>
      <c r="D103" s="386" t="s">
        <v>30</v>
      </c>
      <c r="E103" s="386" t="s">
        <v>24</v>
      </c>
      <c r="F103" s="412"/>
      <c r="G103" s="443" t="s">
        <v>301</v>
      </c>
      <c r="H103" s="414" t="s">
        <v>302</v>
      </c>
      <c r="I103" s="415">
        <v>7072.92</v>
      </c>
      <c r="J103" s="416" t="s">
        <v>303</v>
      </c>
      <c r="K103" s="417">
        <v>42664</v>
      </c>
      <c r="L103" s="418" t="s">
        <v>34</v>
      </c>
      <c r="M103" s="392" t="s">
        <v>304</v>
      </c>
      <c r="N103" s="390">
        <v>42775</v>
      </c>
      <c r="O103" s="392" t="s">
        <v>305</v>
      </c>
      <c r="P103" s="390">
        <v>42781</v>
      </c>
      <c r="Q103" s="394" t="s">
        <v>2956</v>
      </c>
    </row>
    <row r="104" spans="1:17" x14ac:dyDescent="0.25">
      <c r="A104" s="26" t="s">
        <v>6</v>
      </c>
      <c r="B104" s="27">
        <v>2</v>
      </c>
      <c r="C104" s="215">
        <v>3</v>
      </c>
      <c r="D104" s="215">
        <v>2</v>
      </c>
      <c r="E104" s="215">
        <v>3</v>
      </c>
      <c r="F104" s="215">
        <v>1</v>
      </c>
      <c r="G104" s="28" t="s">
        <v>8</v>
      </c>
      <c r="H104" s="211" t="s">
        <v>2025</v>
      </c>
      <c r="I104" s="30">
        <f>SUM(I105:I106)</f>
        <v>1007088.8300000001</v>
      </c>
      <c r="J104" s="59"/>
      <c r="K104" s="60"/>
      <c r="L104" s="61"/>
      <c r="M104" s="62"/>
      <c r="N104" s="50"/>
      <c r="O104" s="62"/>
      <c r="P104" s="50"/>
      <c r="Q104" s="309" t="s">
        <v>2956</v>
      </c>
    </row>
    <row r="105" spans="1:17" s="310" customFormat="1" ht="25.5" x14ac:dyDescent="0.25">
      <c r="A105" s="411" t="s">
        <v>23</v>
      </c>
      <c r="B105" s="412">
        <v>2</v>
      </c>
      <c r="C105" s="386">
        <v>3</v>
      </c>
      <c r="D105" s="386">
        <v>2</v>
      </c>
      <c r="E105" s="386">
        <v>3</v>
      </c>
      <c r="F105" s="386"/>
      <c r="G105" s="386" t="s">
        <v>310</v>
      </c>
      <c r="H105" s="444" t="s">
        <v>311</v>
      </c>
      <c r="I105" s="438">
        <v>362202.18</v>
      </c>
      <c r="J105" s="439" t="s">
        <v>312</v>
      </c>
      <c r="K105" s="417">
        <v>42767</v>
      </c>
      <c r="L105" s="418" t="s">
        <v>34</v>
      </c>
      <c r="M105" s="419" t="s">
        <v>313</v>
      </c>
      <c r="N105" s="417">
        <v>42779</v>
      </c>
      <c r="O105" s="420">
        <v>224531</v>
      </c>
      <c r="P105" s="417">
        <v>42783</v>
      </c>
      <c r="Q105" s="394" t="s">
        <v>2956</v>
      </c>
    </row>
    <row r="106" spans="1:17" s="310" customFormat="1" x14ac:dyDescent="0.25">
      <c r="A106" s="411" t="s">
        <v>23</v>
      </c>
      <c r="B106" s="412">
        <v>2</v>
      </c>
      <c r="C106" s="386">
        <v>3</v>
      </c>
      <c r="D106" s="386">
        <v>2</v>
      </c>
      <c r="E106" s="386">
        <v>3</v>
      </c>
      <c r="F106" s="386"/>
      <c r="G106" s="412" t="s">
        <v>314</v>
      </c>
      <c r="H106" s="404" t="s">
        <v>315</v>
      </c>
      <c r="I106" s="389">
        <v>644886.65</v>
      </c>
      <c r="J106" s="416" t="s">
        <v>316</v>
      </c>
      <c r="K106" s="417">
        <v>42642</v>
      </c>
      <c r="L106" s="418" t="s">
        <v>34</v>
      </c>
      <c r="M106" s="386" t="s">
        <v>317</v>
      </c>
      <c r="N106" s="437">
        <v>42745</v>
      </c>
      <c r="O106" s="393">
        <v>220588</v>
      </c>
      <c r="P106" s="390">
        <v>42746</v>
      </c>
      <c r="Q106" s="394" t="s">
        <v>2956</v>
      </c>
    </row>
    <row r="107" spans="1:17" x14ac:dyDescent="0.25">
      <c r="A107" s="421" t="s">
        <v>6</v>
      </c>
      <c r="B107" s="422">
        <v>2</v>
      </c>
      <c r="C107" s="435">
        <v>3</v>
      </c>
      <c r="D107" s="435" t="s">
        <v>30</v>
      </c>
      <c r="E107" s="435" t="s">
        <v>318</v>
      </c>
      <c r="F107" s="435" t="s">
        <v>24</v>
      </c>
      <c r="G107" s="424" t="s">
        <v>8</v>
      </c>
      <c r="H107" s="441" t="s">
        <v>2060</v>
      </c>
      <c r="I107" s="445">
        <f>SUM(I108)</f>
        <v>190000</v>
      </c>
      <c r="J107" s="416"/>
      <c r="K107" s="417"/>
      <c r="L107" s="418"/>
      <c r="M107" s="386"/>
      <c r="N107" s="437"/>
      <c r="O107" s="393"/>
      <c r="P107" s="390"/>
      <c r="Q107" s="394" t="s">
        <v>2956</v>
      </c>
    </row>
    <row r="108" spans="1:17" s="310" customFormat="1" ht="25.5" x14ac:dyDescent="0.25">
      <c r="A108" s="411" t="s">
        <v>23</v>
      </c>
      <c r="B108" s="412" t="s">
        <v>30</v>
      </c>
      <c r="C108" s="386" t="s">
        <v>300</v>
      </c>
      <c r="D108" s="386" t="s">
        <v>30</v>
      </c>
      <c r="E108" s="386" t="s">
        <v>318</v>
      </c>
      <c r="F108" s="386" t="s">
        <v>24</v>
      </c>
      <c r="G108" s="386" t="s">
        <v>310</v>
      </c>
      <c r="H108" s="444" t="s">
        <v>311</v>
      </c>
      <c r="I108" s="438">
        <v>190000</v>
      </c>
      <c r="J108" s="439" t="s">
        <v>312</v>
      </c>
      <c r="K108" s="417">
        <v>42767</v>
      </c>
      <c r="L108" s="418" t="s">
        <v>34</v>
      </c>
      <c r="M108" s="419" t="s">
        <v>313</v>
      </c>
      <c r="N108" s="417">
        <v>42779</v>
      </c>
      <c r="O108" s="420">
        <v>224531</v>
      </c>
      <c r="P108" s="417">
        <v>42783</v>
      </c>
      <c r="Q108" s="394" t="s">
        <v>2956</v>
      </c>
    </row>
    <row r="109" spans="1:17" x14ac:dyDescent="0.25">
      <c r="A109" s="26" t="s">
        <v>6</v>
      </c>
      <c r="B109" s="27">
        <v>2</v>
      </c>
      <c r="C109" s="201">
        <v>3</v>
      </c>
      <c r="D109" s="201">
        <v>3</v>
      </c>
      <c r="E109" s="201">
        <v>2</v>
      </c>
      <c r="F109" s="201"/>
      <c r="G109" s="28" t="s">
        <v>8</v>
      </c>
      <c r="H109" s="211" t="s">
        <v>2070</v>
      </c>
      <c r="I109" s="290">
        <f>SUM(I110:I111)</f>
        <v>76464</v>
      </c>
      <c r="J109" s="67"/>
      <c r="K109" s="38"/>
      <c r="L109" s="39"/>
      <c r="M109" s="40"/>
      <c r="N109" s="38"/>
      <c r="O109" s="42"/>
      <c r="P109" s="38"/>
      <c r="Q109" s="309" t="s">
        <v>2956</v>
      </c>
    </row>
    <row r="110" spans="1:17" s="310" customFormat="1" ht="25.5" x14ac:dyDescent="0.25">
      <c r="A110" s="411" t="s">
        <v>23</v>
      </c>
      <c r="B110" s="412">
        <v>2</v>
      </c>
      <c r="C110" s="413">
        <v>3</v>
      </c>
      <c r="D110" s="413">
        <v>3</v>
      </c>
      <c r="E110" s="413">
        <v>2</v>
      </c>
      <c r="F110" s="413"/>
      <c r="G110" s="443" t="s">
        <v>301</v>
      </c>
      <c r="H110" s="414" t="s">
        <v>302</v>
      </c>
      <c r="I110" s="415">
        <v>41064</v>
      </c>
      <c r="J110" s="416" t="s">
        <v>303</v>
      </c>
      <c r="K110" s="417">
        <v>42664</v>
      </c>
      <c r="L110" s="418" t="s">
        <v>34</v>
      </c>
      <c r="M110" s="392" t="s">
        <v>304</v>
      </c>
      <c r="N110" s="390">
        <v>42775</v>
      </c>
      <c r="O110" s="392" t="s">
        <v>305</v>
      </c>
      <c r="P110" s="390">
        <v>42781</v>
      </c>
      <c r="Q110" s="394" t="s">
        <v>2956</v>
      </c>
    </row>
    <row r="111" spans="1:17" s="310" customFormat="1" x14ac:dyDescent="0.25">
      <c r="A111" s="411" t="s">
        <v>23</v>
      </c>
      <c r="B111" s="412">
        <v>2</v>
      </c>
      <c r="C111" s="413">
        <v>3</v>
      </c>
      <c r="D111" s="413">
        <v>3</v>
      </c>
      <c r="E111" s="413">
        <v>2</v>
      </c>
      <c r="F111" s="413"/>
      <c r="G111" s="412" t="s">
        <v>323</v>
      </c>
      <c r="H111" s="444" t="s">
        <v>324</v>
      </c>
      <c r="I111" s="438">
        <v>35400</v>
      </c>
      <c r="J111" s="439" t="s">
        <v>325</v>
      </c>
      <c r="K111" s="417">
        <v>42704</v>
      </c>
      <c r="L111" s="418" t="s">
        <v>34</v>
      </c>
      <c r="M111" s="419" t="s">
        <v>326</v>
      </c>
      <c r="N111" s="417">
        <v>42739</v>
      </c>
      <c r="O111" s="420">
        <v>220487</v>
      </c>
      <c r="P111" s="417">
        <v>42740</v>
      </c>
      <c r="Q111" s="394" t="s">
        <v>2956</v>
      </c>
    </row>
    <row r="112" spans="1:17" x14ac:dyDescent="0.25">
      <c r="A112" s="421" t="s">
        <v>6</v>
      </c>
      <c r="B112" s="422">
        <v>2</v>
      </c>
      <c r="C112" s="446">
        <v>3</v>
      </c>
      <c r="D112" s="446">
        <v>3</v>
      </c>
      <c r="E112" s="446">
        <v>4</v>
      </c>
      <c r="F112" s="446"/>
      <c r="G112" s="424" t="s">
        <v>8</v>
      </c>
      <c r="H112" s="436" t="s">
        <v>2124</v>
      </c>
      <c r="I112" s="442">
        <f>SUM(I113)</f>
        <v>41400</v>
      </c>
      <c r="J112" s="439"/>
      <c r="K112" s="417"/>
      <c r="L112" s="418"/>
      <c r="M112" s="419"/>
      <c r="N112" s="417"/>
      <c r="O112" s="420"/>
      <c r="P112" s="417"/>
      <c r="Q112" s="394" t="s">
        <v>2956</v>
      </c>
    </row>
    <row r="113" spans="1:17" s="310" customFormat="1" x14ac:dyDescent="0.25">
      <c r="A113" s="411" t="s">
        <v>23</v>
      </c>
      <c r="B113" s="412">
        <v>2</v>
      </c>
      <c r="C113" s="412">
        <v>3</v>
      </c>
      <c r="D113" s="412">
        <v>3</v>
      </c>
      <c r="E113" s="412">
        <v>4</v>
      </c>
      <c r="F113" s="412"/>
      <c r="G113" s="412" t="s">
        <v>327</v>
      </c>
      <c r="H113" s="414" t="s">
        <v>328</v>
      </c>
      <c r="I113" s="415">
        <v>41400</v>
      </c>
      <c r="J113" s="447" t="s">
        <v>329</v>
      </c>
      <c r="K113" s="448">
        <v>42705</v>
      </c>
      <c r="L113" s="449" t="s">
        <v>43</v>
      </c>
      <c r="M113" s="446" t="s">
        <v>330</v>
      </c>
      <c r="N113" s="448">
        <v>42779</v>
      </c>
      <c r="O113" s="450">
        <v>223938</v>
      </c>
      <c r="P113" s="448">
        <v>42779</v>
      </c>
      <c r="Q113" s="394" t="s">
        <v>2956</v>
      </c>
    </row>
    <row r="114" spans="1:17" x14ac:dyDescent="0.25">
      <c r="A114" s="421" t="s">
        <v>6</v>
      </c>
      <c r="B114" s="422">
        <v>2</v>
      </c>
      <c r="C114" s="446">
        <v>3</v>
      </c>
      <c r="D114" s="446">
        <v>3</v>
      </c>
      <c r="E114" s="446">
        <v>5</v>
      </c>
      <c r="F114" s="446"/>
      <c r="G114" s="424" t="s">
        <v>8</v>
      </c>
      <c r="H114" s="436" t="s">
        <v>2127</v>
      </c>
      <c r="I114" s="426">
        <f>SUM(I115)</f>
        <v>31544162.559999999</v>
      </c>
      <c r="J114" s="447"/>
      <c r="K114" s="448"/>
      <c r="L114" s="449"/>
      <c r="M114" s="446"/>
      <c r="N114" s="448"/>
      <c r="O114" s="450"/>
      <c r="P114" s="448"/>
      <c r="Q114" s="394" t="s">
        <v>2956</v>
      </c>
    </row>
    <row r="115" spans="1:17" s="310" customFormat="1" x14ac:dyDescent="0.25">
      <c r="A115" s="411" t="s">
        <v>23</v>
      </c>
      <c r="B115" s="412">
        <v>2</v>
      </c>
      <c r="C115" s="412">
        <v>3</v>
      </c>
      <c r="D115" s="427" t="s">
        <v>300</v>
      </c>
      <c r="E115" s="412" t="s">
        <v>331</v>
      </c>
      <c r="F115" s="412">
        <v>1</v>
      </c>
      <c r="G115" s="427" t="s">
        <v>332</v>
      </c>
      <c r="H115" s="397" t="s">
        <v>333</v>
      </c>
      <c r="I115" s="415">
        <v>31544162.559999999</v>
      </c>
      <c r="J115" s="416" t="s">
        <v>334</v>
      </c>
      <c r="K115" s="417">
        <v>42751</v>
      </c>
      <c r="L115" s="418" t="s">
        <v>34</v>
      </c>
      <c r="M115" s="392" t="s">
        <v>335</v>
      </c>
      <c r="N115" s="390">
        <v>42761</v>
      </c>
      <c r="O115" s="393">
        <v>212406</v>
      </c>
      <c r="P115" s="390">
        <v>42781</v>
      </c>
      <c r="Q115" s="394" t="s">
        <v>2956</v>
      </c>
    </row>
    <row r="116" spans="1:17" x14ac:dyDescent="0.25">
      <c r="A116" s="26" t="s">
        <v>6</v>
      </c>
      <c r="B116" s="27">
        <v>2</v>
      </c>
      <c r="C116" s="27">
        <v>3</v>
      </c>
      <c r="D116" s="27">
        <v>5</v>
      </c>
      <c r="E116" s="27">
        <v>4</v>
      </c>
      <c r="F116" s="27"/>
      <c r="G116" s="28" t="s">
        <v>8</v>
      </c>
      <c r="H116" s="29" t="s">
        <v>2150</v>
      </c>
      <c r="I116" s="69">
        <f>SUM(I117)</f>
        <v>13216</v>
      </c>
      <c r="J116" s="55"/>
      <c r="K116" s="38"/>
      <c r="L116" s="39"/>
      <c r="M116" s="56"/>
      <c r="N116" s="57"/>
      <c r="O116" s="58"/>
      <c r="P116" s="57"/>
      <c r="Q116" s="309" t="s">
        <v>2956</v>
      </c>
    </row>
    <row r="117" spans="1:17" s="310" customFormat="1" ht="25.5" x14ac:dyDescent="0.25">
      <c r="A117" s="411" t="s">
        <v>23</v>
      </c>
      <c r="B117" s="412" t="s">
        <v>30</v>
      </c>
      <c r="C117" s="412" t="s">
        <v>300</v>
      </c>
      <c r="D117" s="412" t="s">
        <v>331</v>
      </c>
      <c r="E117" s="412" t="s">
        <v>318</v>
      </c>
      <c r="F117" s="412"/>
      <c r="G117" s="443" t="s">
        <v>301</v>
      </c>
      <c r="H117" s="414" t="s">
        <v>302</v>
      </c>
      <c r="I117" s="415">
        <v>13216</v>
      </c>
      <c r="J117" s="416" t="s">
        <v>303</v>
      </c>
      <c r="K117" s="417">
        <v>42664</v>
      </c>
      <c r="L117" s="418" t="s">
        <v>34</v>
      </c>
      <c r="M117" s="392" t="s">
        <v>304</v>
      </c>
      <c r="N117" s="390">
        <v>42775</v>
      </c>
      <c r="O117" s="392" t="s">
        <v>305</v>
      </c>
      <c r="P117" s="390">
        <v>42781</v>
      </c>
      <c r="Q117" s="394" t="s">
        <v>2956</v>
      </c>
    </row>
    <row r="118" spans="1:17" x14ac:dyDescent="0.25">
      <c r="A118" s="26" t="s">
        <v>6</v>
      </c>
      <c r="B118" s="27">
        <v>2</v>
      </c>
      <c r="C118" s="27">
        <v>3</v>
      </c>
      <c r="D118" s="27">
        <v>5</v>
      </c>
      <c r="E118" s="27">
        <v>5</v>
      </c>
      <c r="F118" s="27"/>
      <c r="G118" s="28" t="s">
        <v>8</v>
      </c>
      <c r="H118" s="29" t="s">
        <v>2155</v>
      </c>
      <c r="I118" s="71">
        <f>SUM(I119:I121)</f>
        <v>372254.6</v>
      </c>
      <c r="J118" s="59"/>
      <c r="K118" s="60"/>
      <c r="L118" s="61"/>
      <c r="M118" s="62"/>
      <c r="N118" s="50"/>
      <c r="O118" s="62"/>
      <c r="P118" s="50"/>
      <c r="Q118" s="309" t="s">
        <v>2956</v>
      </c>
    </row>
    <row r="119" spans="1:17" s="310" customFormat="1" ht="25.5" x14ac:dyDescent="0.25">
      <c r="A119" s="411" t="s">
        <v>23</v>
      </c>
      <c r="B119" s="412">
        <v>2</v>
      </c>
      <c r="C119" s="412">
        <v>3</v>
      </c>
      <c r="D119" s="412">
        <v>5</v>
      </c>
      <c r="E119" s="412">
        <v>5</v>
      </c>
      <c r="F119" s="412"/>
      <c r="G119" s="412" t="s">
        <v>242</v>
      </c>
      <c r="H119" s="414" t="s">
        <v>243</v>
      </c>
      <c r="I119" s="415">
        <v>4507.6000000000004</v>
      </c>
      <c r="J119" s="416" t="s">
        <v>244</v>
      </c>
      <c r="K119" s="417">
        <v>42695</v>
      </c>
      <c r="L119" s="418" t="s">
        <v>34</v>
      </c>
      <c r="M119" s="419" t="s">
        <v>245</v>
      </c>
      <c r="N119" s="417">
        <v>42767</v>
      </c>
      <c r="O119" s="420">
        <v>222799</v>
      </c>
      <c r="P119" s="417">
        <v>42769</v>
      </c>
      <c r="Q119" s="394" t="s">
        <v>2956</v>
      </c>
    </row>
    <row r="120" spans="1:17" s="310" customFormat="1" ht="25.5" x14ac:dyDescent="0.25">
      <c r="A120" s="411" t="s">
        <v>23</v>
      </c>
      <c r="B120" s="412">
        <v>2</v>
      </c>
      <c r="C120" s="412">
        <v>3</v>
      </c>
      <c r="D120" s="412">
        <v>5</v>
      </c>
      <c r="E120" s="412">
        <v>5</v>
      </c>
      <c r="F120" s="412"/>
      <c r="G120" s="443" t="s">
        <v>301</v>
      </c>
      <c r="H120" s="414" t="s">
        <v>302</v>
      </c>
      <c r="I120" s="415">
        <v>68322</v>
      </c>
      <c r="J120" s="416" t="s">
        <v>303</v>
      </c>
      <c r="K120" s="417">
        <v>42664</v>
      </c>
      <c r="L120" s="418" t="s">
        <v>34</v>
      </c>
      <c r="M120" s="392" t="s">
        <v>304</v>
      </c>
      <c r="N120" s="390">
        <v>42775</v>
      </c>
      <c r="O120" s="392" t="s">
        <v>305</v>
      </c>
      <c r="P120" s="390">
        <v>42781</v>
      </c>
      <c r="Q120" s="394" t="s">
        <v>2956</v>
      </c>
    </row>
    <row r="121" spans="1:17" s="310" customFormat="1" x14ac:dyDescent="0.25">
      <c r="A121" s="411" t="s">
        <v>23</v>
      </c>
      <c r="B121" s="412">
        <v>2</v>
      </c>
      <c r="C121" s="412">
        <v>3</v>
      </c>
      <c r="D121" s="412">
        <v>5</v>
      </c>
      <c r="E121" s="412">
        <v>5</v>
      </c>
      <c r="F121" s="412"/>
      <c r="G121" s="412" t="s">
        <v>336</v>
      </c>
      <c r="H121" s="414" t="s">
        <v>337</v>
      </c>
      <c r="I121" s="415">
        <v>299425</v>
      </c>
      <c r="J121" s="416" t="s">
        <v>338</v>
      </c>
      <c r="K121" s="390">
        <v>42621</v>
      </c>
      <c r="L121" s="418" t="s">
        <v>34</v>
      </c>
      <c r="M121" s="392" t="s">
        <v>339</v>
      </c>
      <c r="N121" s="390">
        <v>42746</v>
      </c>
      <c r="O121" s="392" t="s">
        <v>340</v>
      </c>
      <c r="P121" s="390">
        <v>42751</v>
      </c>
      <c r="Q121" s="394" t="s">
        <v>2956</v>
      </c>
    </row>
    <row r="122" spans="1:17" x14ac:dyDescent="0.25">
      <c r="A122" s="26" t="s">
        <v>6</v>
      </c>
      <c r="B122" s="27">
        <v>2</v>
      </c>
      <c r="C122" s="27">
        <v>3</v>
      </c>
      <c r="D122" s="27">
        <v>6</v>
      </c>
      <c r="E122" s="27">
        <v>3</v>
      </c>
      <c r="F122" s="27" t="s">
        <v>24</v>
      </c>
      <c r="G122" s="28" t="s">
        <v>8</v>
      </c>
      <c r="H122" s="29" t="s">
        <v>2193</v>
      </c>
      <c r="I122" s="69">
        <f>SUM(I123)</f>
        <v>101042.22</v>
      </c>
      <c r="J122" s="55"/>
      <c r="K122" s="57"/>
      <c r="L122" s="39"/>
      <c r="M122" s="56"/>
      <c r="N122" s="57"/>
      <c r="O122" s="56"/>
      <c r="P122" s="57"/>
      <c r="Q122" s="309" t="s">
        <v>2956</v>
      </c>
    </row>
    <row r="123" spans="1:17" s="310" customFormat="1" ht="25.5" x14ac:dyDescent="0.25">
      <c r="A123" s="411" t="s">
        <v>23</v>
      </c>
      <c r="B123" s="412" t="s">
        <v>30</v>
      </c>
      <c r="C123" s="386" t="s">
        <v>300</v>
      </c>
      <c r="D123" s="386" t="s">
        <v>341</v>
      </c>
      <c r="E123" s="386" t="s">
        <v>300</v>
      </c>
      <c r="F123" s="386" t="s">
        <v>24</v>
      </c>
      <c r="G123" s="412" t="s">
        <v>242</v>
      </c>
      <c r="H123" s="414" t="s">
        <v>243</v>
      </c>
      <c r="I123" s="415">
        <v>101042.22</v>
      </c>
      <c r="J123" s="416" t="s">
        <v>244</v>
      </c>
      <c r="K123" s="417">
        <v>42695</v>
      </c>
      <c r="L123" s="418" t="s">
        <v>34</v>
      </c>
      <c r="M123" s="419" t="s">
        <v>245</v>
      </c>
      <c r="N123" s="417">
        <v>42767</v>
      </c>
      <c r="O123" s="420">
        <v>222799</v>
      </c>
      <c r="P123" s="417">
        <v>42769</v>
      </c>
      <c r="Q123" s="394" t="s">
        <v>2956</v>
      </c>
    </row>
    <row r="124" spans="1:17" x14ac:dyDescent="0.25">
      <c r="A124" s="226" t="s">
        <v>6</v>
      </c>
      <c r="B124" s="227" t="s">
        <v>30</v>
      </c>
      <c r="C124" s="227" t="s">
        <v>300</v>
      </c>
      <c r="D124" s="227" t="s">
        <v>341</v>
      </c>
      <c r="E124" s="227" t="s">
        <v>300</v>
      </c>
      <c r="F124" s="227" t="s">
        <v>341</v>
      </c>
      <c r="G124" s="193" t="s">
        <v>8</v>
      </c>
      <c r="H124" s="194" t="s">
        <v>2205</v>
      </c>
      <c r="I124" s="30">
        <f>SUM(I125)</f>
        <v>93810</v>
      </c>
      <c r="J124" s="55"/>
      <c r="K124" s="38"/>
      <c r="L124" s="39"/>
      <c r="M124" s="40"/>
      <c r="N124" s="38"/>
      <c r="O124" s="42"/>
      <c r="P124" s="38"/>
      <c r="Q124" s="309" t="s">
        <v>2956</v>
      </c>
    </row>
    <row r="125" spans="1:17" s="310" customFormat="1" ht="25.5" x14ac:dyDescent="0.25">
      <c r="A125" s="411" t="s">
        <v>23</v>
      </c>
      <c r="B125" s="412" t="s">
        <v>30</v>
      </c>
      <c r="C125" s="412" t="s">
        <v>300</v>
      </c>
      <c r="D125" s="412" t="s">
        <v>341</v>
      </c>
      <c r="E125" s="412" t="s">
        <v>300</v>
      </c>
      <c r="F125" s="412" t="s">
        <v>341</v>
      </c>
      <c r="G125" s="443" t="s">
        <v>301</v>
      </c>
      <c r="H125" s="414" t="s">
        <v>302</v>
      </c>
      <c r="I125" s="415">
        <v>93810</v>
      </c>
      <c r="J125" s="416" t="s">
        <v>303</v>
      </c>
      <c r="K125" s="417">
        <v>42664</v>
      </c>
      <c r="L125" s="418" t="s">
        <v>34</v>
      </c>
      <c r="M125" s="392" t="s">
        <v>304</v>
      </c>
      <c r="N125" s="390">
        <v>42775</v>
      </c>
      <c r="O125" s="392" t="s">
        <v>305</v>
      </c>
      <c r="P125" s="390">
        <v>42781</v>
      </c>
      <c r="Q125" s="394" t="s">
        <v>2956</v>
      </c>
    </row>
    <row r="126" spans="1:17" s="292" customFormat="1" x14ac:dyDescent="0.25">
      <c r="A126" s="451" t="s">
        <v>6</v>
      </c>
      <c r="B126" s="452" t="s">
        <v>30</v>
      </c>
      <c r="C126" s="452" t="s">
        <v>300</v>
      </c>
      <c r="D126" s="452" t="s">
        <v>124</v>
      </c>
      <c r="E126" s="452" t="s">
        <v>24</v>
      </c>
      <c r="F126" s="452" t="s">
        <v>30</v>
      </c>
      <c r="G126" s="424" t="s">
        <v>8</v>
      </c>
      <c r="H126" s="453" t="s">
        <v>2221</v>
      </c>
      <c r="I126" s="426">
        <f>SUM(I127)</f>
        <v>128700</v>
      </c>
      <c r="J126" s="454"/>
      <c r="K126" s="455"/>
      <c r="L126" s="456"/>
      <c r="M126" s="446"/>
      <c r="N126" s="448"/>
      <c r="O126" s="446"/>
      <c r="P126" s="448"/>
      <c r="Q126" s="394" t="s">
        <v>2956</v>
      </c>
    </row>
    <row r="127" spans="1:17" s="310" customFormat="1" x14ac:dyDescent="0.25">
      <c r="A127" s="396" t="s">
        <v>23</v>
      </c>
      <c r="B127" s="402" t="s">
        <v>30</v>
      </c>
      <c r="C127" s="402" t="s">
        <v>300</v>
      </c>
      <c r="D127" s="402" t="s">
        <v>124</v>
      </c>
      <c r="E127" s="402" t="s">
        <v>24</v>
      </c>
      <c r="F127" s="402" t="s">
        <v>30</v>
      </c>
      <c r="G127" s="424" t="s">
        <v>342</v>
      </c>
      <c r="H127" s="457" t="s">
        <v>343</v>
      </c>
      <c r="I127" s="415">
        <v>128700</v>
      </c>
      <c r="J127" s="458" t="s">
        <v>344</v>
      </c>
      <c r="K127" s="459">
        <v>42619</v>
      </c>
      <c r="L127" s="401" t="s">
        <v>34</v>
      </c>
      <c r="M127" s="402" t="s">
        <v>345</v>
      </c>
      <c r="N127" s="459">
        <v>42629</v>
      </c>
      <c r="O127" s="401">
        <v>214580</v>
      </c>
      <c r="P127" s="403">
        <v>42632</v>
      </c>
      <c r="Q127" s="394" t="s">
        <v>2956</v>
      </c>
    </row>
    <row r="128" spans="1:17" x14ac:dyDescent="0.25">
      <c r="A128" s="26" t="s">
        <v>6</v>
      </c>
      <c r="B128" s="27">
        <v>2</v>
      </c>
      <c r="C128" s="27">
        <v>3</v>
      </c>
      <c r="D128" s="27">
        <v>7</v>
      </c>
      <c r="E128" s="27">
        <v>1</v>
      </c>
      <c r="F128" s="27">
        <v>5</v>
      </c>
      <c r="G128" s="28" t="s">
        <v>8</v>
      </c>
      <c r="H128" s="29" t="s">
        <v>2222</v>
      </c>
      <c r="I128" s="71">
        <f>SUM(I129)</f>
        <v>90460</v>
      </c>
      <c r="J128" s="72"/>
      <c r="K128" s="73"/>
      <c r="L128" s="74"/>
      <c r="M128" s="70"/>
      <c r="N128" s="73"/>
      <c r="O128" s="74"/>
      <c r="P128" s="75"/>
      <c r="Q128" s="309" t="s">
        <v>2956</v>
      </c>
    </row>
    <row r="129" spans="1:17" s="310" customFormat="1" x14ac:dyDescent="0.25">
      <c r="A129" s="396" t="s">
        <v>23</v>
      </c>
      <c r="B129" s="402">
        <v>2</v>
      </c>
      <c r="C129" s="402">
        <v>3</v>
      </c>
      <c r="D129" s="402">
        <v>7</v>
      </c>
      <c r="E129" s="402">
        <v>1</v>
      </c>
      <c r="F129" s="402">
        <v>5</v>
      </c>
      <c r="G129" s="402">
        <v>130171238</v>
      </c>
      <c r="H129" s="457" t="s">
        <v>343</v>
      </c>
      <c r="I129" s="398">
        <v>90460</v>
      </c>
      <c r="J129" s="458" t="s">
        <v>346</v>
      </c>
      <c r="K129" s="459">
        <v>42619</v>
      </c>
      <c r="L129" s="401" t="s">
        <v>34</v>
      </c>
      <c r="M129" s="402" t="s">
        <v>347</v>
      </c>
      <c r="N129" s="459">
        <v>42629</v>
      </c>
      <c r="O129" s="401">
        <v>217063</v>
      </c>
      <c r="P129" s="403">
        <v>42685</v>
      </c>
      <c r="Q129" s="394" t="s">
        <v>2956</v>
      </c>
    </row>
    <row r="130" spans="1:17" x14ac:dyDescent="0.25">
      <c r="A130" s="26" t="s">
        <v>6</v>
      </c>
      <c r="B130" s="27">
        <v>2</v>
      </c>
      <c r="C130" s="27">
        <v>3</v>
      </c>
      <c r="D130" s="27">
        <v>9</v>
      </c>
      <c r="E130" s="27">
        <v>1</v>
      </c>
      <c r="F130" s="27">
        <v>0</v>
      </c>
      <c r="G130" s="28" t="s">
        <v>8</v>
      </c>
      <c r="H130" s="29" t="s">
        <v>2245</v>
      </c>
      <c r="I130" s="293">
        <f>SUM(I131)</f>
        <v>302206.26</v>
      </c>
      <c r="J130" s="72"/>
      <c r="K130" s="73"/>
      <c r="L130" s="74"/>
      <c r="M130" s="70"/>
      <c r="N130" s="73"/>
      <c r="O130" s="74"/>
      <c r="P130" s="75"/>
      <c r="Q130" s="309" t="s">
        <v>2956</v>
      </c>
    </row>
    <row r="131" spans="1:17" s="310" customFormat="1" ht="25.5" x14ac:dyDescent="0.25">
      <c r="A131" s="411" t="s">
        <v>23</v>
      </c>
      <c r="B131" s="412">
        <v>2</v>
      </c>
      <c r="C131" s="412">
        <v>3</v>
      </c>
      <c r="D131" s="412">
        <v>9</v>
      </c>
      <c r="E131" s="412">
        <v>1</v>
      </c>
      <c r="F131" s="412"/>
      <c r="G131" s="460" t="s">
        <v>348</v>
      </c>
      <c r="H131" s="414" t="s">
        <v>302</v>
      </c>
      <c r="I131" s="415">
        <v>302206.26</v>
      </c>
      <c r="J131" s="416" t="s">
        <v>303</v>
      </c>
      <c r="K131" s="417">
        <v>42664</v>
      </c>
      <c r="L131" s="418" t="s">
        <v>34</v>
      </c>
      <c r="M131" s="392" t="s">
        <v>349</v>
      </c>
      <c r="N131" s="390">
        <v>42775</v>
      </c>
      <c r="O131" s="392" t="s">
        <v>305</v>
      </c>
      <c r="P131" s="390">
        <v>42781</v>
      </c>
      <c r="Q131" s="394" t="s">
        <v>2956</v>
      </c>
    </row>
    <row r="132" spans="1:17" x14ac:dyDescent="0.25">
      <c r="A132" s="26" t="s">
        <v>6</v>
      </c>
      <c r="B132" s="27">
        <v>2</v>
      </c>
      <c r="C132" s="27">
        <v>3</v>
      </c>
      <c r="D132" s="27">
        <v>9</v>
      </c>
      <c r="E132" s="27">
        <v>2</v>
      </c>
      <c r="F132" s="27"/>
      <c r="G132" s="28" t="s">
        <v>8</v>
      </c>
      <c r="H132" s="29" t="s">
        <v>2251</v>
      </c>
      <c r="I132" s="71">
        <f>SUM(I133:I136)</f>
        <v>2117312.02</v>
      </c>
      <c r="J132" s="59"/>
      <c r="K132" s="60"/>
      <c r="L132" s="61"/>
      <c r="M132" s="62"/>
      <c r="N132" s="50"/>
      <c r="O132" s="62"/>
      <c r="P132" s="50"/>
      <c r="Q132" s="309" t="s">
        <v>2956</v>
      </c>
    </row>
    <row r="133" spans="1:17" s="310" customFormat="1" x14ac:dyDescent="0.25">
      <c r="A133" s="411" t="s">
        <v>23</v>
      </c>
      <c r="B133" s="412">
        <v>2</v>
      </c>
      <c r="C133" s="412">
        <v>3</v>
      </c>
      <c r="D133" s="412">
        <v>9</v>
      </c>
      <c r="E133" s="412">
        <v>2</v>
      </c>
      <c r="F133" s="412"/>
      <c r="G133" s="412" t="s">
        <v>359</v>
      </c>
      <c r="H133" s="414" t="s">
        <v>360</v>
      </c>
      <c r="I133" s="415">
        <v>163019.62</v>
      </c>
      <c r="J133" s="416" t="s">
        <v>361</v>
      </c>
      <c r="K133" s="417">
        <v>42663</v>
      </c>
      <c r="L133" s="418" t="s">
        <v>34</v>
      </c>
      <c r="M133" s="392" t="s">
        <v>362</v>
      </c>
      <c r="N133" s="390">
        <v>42706</v>
      </c>
      <c r="O133" s="393">
        <v>218981</v>
      </c>
      <c r="P133" s="390">
        <v>42712</v>
      </c>
      <c r="Q133" s="394" t="s">
        <v>2956</v>
      </c>
    </row>
    <row r="134" spans="1:17" s="310" customFormat="1" x14ac:dyDescent="0.25">
      <c r="A134" s="411" t="s">
        <v>23</v>
      </c>
      <c r="B134" s="412">
        <v>2</v>
      </c>
      <c r="C134" s="412">
        <v>3</v>
      </c>
      <c r="D134" s="412">
        <v>9</v>
      </c>
      <c r="E134" s="412">
        <v>2</v>
      </c>
      <c r="F134" s="412"/>
      <c r="G134" s="412" t="s">
        <v>363</v>
      </c>
      <c r="H134" s="414" t="s">
        <v>364</v>
      </c>
      <c r="I134" s="415">
        <v>728095.4</v>
      </c>
      <c r="J134" s="416" t="s">
        <v>365</v>
      </c>
      <c r="K134" s="417">
        <v>42648</v>
      </c>
      <c r="L134" s="418" t="s">
        <v>34</v>
      </c>
      <c r="M134" s="392" t="s">
        <v>366</v>
      </c>
      <c r="N134" s="390">
        <v>42710</v>
      </c>
      <c r="O134" s="393">
        <v>219198</v>
      </c>
      <c r="P134" s="390">
        <v>42716</v>
      </c>
      <c r="Q134" s="394" t="s">
        <v>2956</v>
      </c>
    </row>
    <row r="135" spans="1:17" s="310" customFormat="1" x14ac:dyDescent="0.25">
      <c r="A135" s="411" t="s">
        <v>23</v>
      </c>
      <c r="B135" s="412">
        <v>2</v>
      </c>
      <c r="C135" s="412">
        <v>3</v>
      </c>
      <c r="D135" s="412">
        <v>9</v>
      </c>
      <c r="E135" s="412">
        <v>2</v>
      </c>
      <c r="F135" s="412"/>
      <c r="G135" s="412" t="s">
        <v>355</v>
      </c>
      <c r="H135" s="414" t="s">
        <v>356</v>
      </c>
      <c r="I135" s="415">
        <v>664930</v>
      </c>
      <c r="J135" s="416" t="s">
        <v>357</v>
      </c>
      <c r="K135" s="417">
        <v>42681</v>
      </c>
      <c r="L135" s="418" t="s">
        <v>34</v>
      </c>
      <c r="M135" s="419" t="s">
        <v>358</v>
      </c>
      <c r="N135" s="390">
        <v>42723</v>
      </c>
      <c r="O135" s="393">
        <v>220892</v>
      </c>
      <c r="P135" s="390">
        <v>42755</v>
      </c>
      <c r="Q135" s="394" t="s">
        <v>2956</v>
      </c>
    </row>
    <row r="136" spans="1:17" s="310" customFormat="1" x14ac:dyDescent="0.25">
      <c r="A136" s="411" t="s">
        <v>23</v>
      </c>
      <c r="B136" s="412">
        <v>2</v>
      </c>
      <c r="C136" s="412">
        <v>3</v>
      </c>
      <c r="D136" s="412">
        <v>9</v>
      </c>
      <c r="E136" s="412">
        <v>2</v>
      </c>
      <c r="F136" s="412"/>
      <c r="G136" s="412" t="s">
        <v>350</v>
      </c>
      <c r="H136" s="397" t="s">
        <v>351</v>
      </c>
      <c r="I136" s="415">
        <v>561267</v>
      </c>
      <c r="J136" s="416" t="s">
        <v>352</v>
      </c>
      <c r="K136" s="417">
        <v>42681</v>
      </c>
      <c r="L136" s="418" t="s">
        <v>34</v>
      </c>
      <c r="M136" s="419" t="s">
        <v>353</v>
      </c>
      <c r="N136" s="390">
        <v>42775</v>
      </c>
      <c r="O136" s="392" t="s">
        <v>354</v>
      </c>
      <c r="P136" s="390">
        <v>42776</v>
      </c>
      <c r="Q136" s="394" t="s">
        <v>2956</v>
      </c>
    </row>
    <row r="137" spans="1:17" x14ac:dyDescent="0.25">
      <c r="A137" s="26" t="s">
        <v>6</v>
      </c>
      <c r="B137" s="27">
        <v>2</v>
      </c>
      <c r="C137" s="27">
        <v>3</v>
      </c>
      <c r="D137" s="27">
        <v>9</v>
      </c>
      <c r="E137" s="27">
        <v>6</v>
      </c>
      <c r="F137" s="27"/>
      <c r="G137" s="28" t="s">
        <v>8</v>
      </c>
      <c r="H137" s="29" t="s">
        <v>2328</v>
      </c>
      <c r="I137" s="71">
        <f>SUM(I138)</f>
        <v>806309.34</v>
      </c>
      <c r="J137" s="59"/>
      <c r="K137" s="60"/>
      <c r="L137" s="61"/>
      <c r="M137" s="62"/>
      <c r="N137" s="50"/>
      <c r="O137" s="52"/>
      <c r="P137" s="50"/>
      <c r="Q137" s="309" t="s">
        <v>2956</v>
      </c>
    </row>
    <row r="138" spans="1:17" s="310" customFormat="1" ht="25.5" x14ac:dyDescent="0.25">
      <c r="A138" s="411" t="s">
        <v>23</v>
      </c>
      <c r="B138" s="412">
        <v>2</v>
      </c>
      <c r="C138" s="412">
        <v>3</v>
      </c>
      <c r="D138" s="412">
        <v>9</v>
      </c>
      <c r="E138" s="412">
        <v>6</v>
      </c>
      <c r="F138" s="412"/>
      <c r="G138" s="412" t="s">
        <v>242</v>
      </c>
      <c r="H138" s="414" t="s">
        <v>243</v>
      </c>
      <c r="I138" s="415">
        <v>806309.34</v>
      </c>
      <c r="J138" s="416" t="s">
        <v>244</v>
      </c>
      <c r="K138" s="417">
        <v>42695</v>
      </c>
      <c r="L138" s="418" t="s">
        <v>34</v>
      </c>
      <c r="M138" s="419" t="s">
        <v>245</v>
      </c>
      <c r="N138" s="417">
        <v>42767</v>
      </c>
      <c r="O138" s="420">
        <v>222799</v>
      </c>
      <c r="P138" s="417">
        <v>42769</v>
      </c>
      <c r="Q138" s="394" t="s">
        <v>2956</v>
      </c>
    </row>
    <row r="139" spans="1:17" x14ac:dyDescent="0.25">
      <c r="A139" s="26" t="s">
        <v>6</v>
      </c>
      <c r="B139" s="27">
        <v>2</v>
      </c>
      <c r="C139" s="27">
        <v>6</v>
      </c>
      <c r="D139" s="27">
        <v>1</v>
      </c>
      <c r="E139" s="27">
        <v>1</v>
      </c>
      <c r="F139" s="27"/>
      <c r="G139" s="28" t="s">
        <v>8</v>
      </c>
      <c r="H139" s="29" t="s">
        <v>2382</v>
      </c>
      <c r="I139" s="30">
        <f>SUM(I140:I166)</f>
        <v>69085361.296800002</v>
      </c>
      <c r="J139" s="55"/>
      <c r="K139" s="38"/>
      <c r="L139" s="39"/>
      <c r="M139" s="40"/>
      <c r="N139" s="38"/>
      <c r="O139" s="42"/>
      <c r="P139" s="38"/>
      <c r="Q139" s="309" t="s">
        <v>2956</v>
      </c>
    </row>
    <row r="140" spans="1:17" s="310" customFormat="1" x14ac:dyDescent="0.25">
      <c r="A140" s="411" t="s">
        <v>23</v>
      </c>
      <c r="B140" s="412">
        <v>2</v>
      </c>
      <c r="C140" s="412">
        <v>6</v>
      </c>
      <c r="D140" s="412">
        <v>1</v>
      </c>
      <c r="E140" s="412">
        <v>1</v>
      </c>
      <c r="F140" s="412">
        <v>1</v>
      </c>
      <c r="G140" s="412" t="s">
        <v>455</v>
      </c>
      <c r="H140" s="414" t="s">
        <v>456</v>
      </c>
      <c r="I140" s="415">
        <v>1479720</v>
      </c>
      <c r="J140" s="416" t="s">
        <v>457</v>
      </c>
      <c r="K140" s="417">
        <v>42752</v>
      </c>
      <c r="L140" s="418" t="s">
        <v>34</v>
      </c>
      <c r="M140" s="386" t="s">
        <v>458</v>
      </c>
      <c r="N140" s="437">
        <v>42761</v>
      </c>
      <c r="O140" s="392" t="s">
        <v>459</v>
      </c>
      <c r="P140" s="390">
        <v>42786</v>
      </c>
      <c r="Q140" s="394" t="s">
        <v>2956</v>
      </c>
    </row>
    <row r="141" spans="1:17" s="310" customFormat="1" x14ac:dyDescent="0.25">
      <c r="A141" s="411" t="s">
        <v>23</v>
      </c>
      <c r="B141" s="412">
        <v>2</v>
      </c>
      <c r="C141" s="412">
        <v>6</v>
      </c>
      <c r="D141" s="412">
        <v>1</v>
      </c>
      <c r="E141" s="412">
        <v>1</v>
      </c>
      <c r="F141" s="412">
        <v>1</v>
      </c>
      <c r="G141" s="412" t="s">
        <v>426</v>
      </c>
      <c r="H141" s="414" t="s">
        <v>427</v>
      </c>
      <c r="I141" s="415">
        <v>1231726.48</v>
      </c>
      <c r="J141" s="416" t="s">
        <v>449</v>
      </c>
      <c r="K141" s="417">
        <v>42739</v>
      </c>
      <c r="L141" s="418" t="s">
        <v>34</v>
      </c>
      <c r="M141" s="386" t="s">
        <v>450</v>
      </c>
      <c r="N141" s="437">
        <v>42773</v>
      </c>
      <c r="O141" s="392" t="s">
        <v>451</v>
      </c>
      <c r="P141" s="390">
        <v>42786</v>
      </c>
      <c r="Q141" s="394" t="s">
        <v>2956</v>
      </c>
    </row>
    <row r="142" spans="1:17" s="310" customFormat="1" x14ac:dyDescent="0.25">
      <c r="A142" s="411" t="s">
        <v>23</v>
      </c>
      <c r="B142" s="412">
        <v>2</v>
      </c>
      <c r="C142" s="412">
        <v>6</v>
      </c>
      <c r="D142" s="412">
        <v>1</v>
      </c>
      <c r="E142" s="412">
        <v>1</v>
      </c>
      <c r="F142" s="412">
        <v>1</v>
      </c>
      <c r="G142" s="412" t="s">
        <v>367</v>
      </c>
      <c r="H142" s="414" t="s">
        <v>368</v>
      </c>
      <c r="I142" s="415">
        <v>808819.19999999995</v>
      </c>
      <c r="J142" s="416" t="s">
        <v>369</v>
      </c>
      <c r="K142" s="417">
        <v>42618</v>
      </c>
      <c r="L142" s="418" t="s">
        <v>34</v>
      </c>
      <c r="M142" s="419" t="s">
        <v>370</v>
      </c>
      <c r="N142" s="417">
        <v>42625</v>
      </c>
      <c r="O142" s="420">
        <v>214075</v>
      </c>
      <c r="P142" s="417">
        <v>42626</v>
      </c>
      <c r="Q142" s="394" t="s">
        <v>2956</v>
      </c>
    </row>
    <row r="143" spans="1:17" s="310" customFormat="1" ht="25.5" x14ac:dyDescent="0.25">
      <c r="A143" s="411" t="s">
        <v>23</v>
      </c>
      <c r="B143" s="412">
        <v>2</v>
      </c>
      <c r="C143" s="412">
        <v>6</v>
      </c>
      <c r="D143" s="412">
        <v>1</v>
      </c>
      <c r="E143" s="412">
        <v>1</v>
      </c>
      <c r="F143" s="412">
        <v>1</v>
      </c>
      <c r="G143" s="412" t="s">
        <v>371</v>
      </c>
      <c r="H143" s="414" t="s">
        <v>246</v>
      </c>
      <c r="I143" s="415">
        <f>544464.26*1.18</f>
        <v>642467.82679999992</v>
      </c>
      <c r="J143" s="416" t="s">
        <v>247</v>
      </c>
      <c r="K143" s="417">
        <v>42625</v>
      </c>
      <c r="L143" s="418" t="s">
        <v>34</v>
      </c>
      <c r="M143" s="419" t="s">
        <v>248</v>
      </c>
      <c r="N143" s="417">
        <v>42628</v>
      </c>
      <c r="O143" s="420">
        <v>214515</v>
      </c>
      <c r="P143" s="417">
        <v>42629</v>
      </c>
      <c r="Q143" s="394" t="s">
        <v>2956</v>
      </c>
    </row>
    <row r="144" spans="1:17" s="310" customFormat="1" x14ac:dyDescent="0.25">
      <c r="A144" s="411" t="s">
        <v>23</v>
      </c>
      <c r="B144" s="412">
        <v>2</v>
      </c>
      <c r="C144" s="412">
        <v>6</v>
      </c>
      <c r="D144" s="412">
        <v>1</v>
      </c>
      <c r="E144" s="412">
        <v>1</v>
      </c>
      <c r="F144" s="412">
        <v>1</v>
      </c>
      <c r="G144" s="412" t="s">
        <v>372</v>
      </c>
      <c r="H144" s="414" t="s">
        <v>373</v>
      </c>
      <c r="I144" s="415">
        <v>1866868.56</v>
      </c>
      <c r="J144" s="416" t="s">
        <v>374</v>
      </c>
      <c r="K144" s="390">
        <v>42639</v>
      </c>
      <c r="L144" s="418" t="s">
        <v>34</v>
      </c>
      <c r="M144" s="419" t="s">
        <v>375</v>
      </c>
      <c r="N144" s="417">
        <v>42664</v>
      </c>
      <c r="O144" s="420">
        <v>216325</v>
      </c>
      <c r="P144" s="417">
        <v>42670</v>
      </c>
      <c r="Q144" s="394" t="s">
        <v>2956</v>
      </c>
    </row>
    <row r="145" spans="1:17" s="310" customFormat="1" x14ac:dyDescent="0.25">
      <c r="A145" s="411" t="s">
        <v>23</v>
      </c>
      <c r="B145" s="412">
        <v>2</v>
      </c>
      <c r="C145" s="412">
        <v>6</v>
      </c>
      <c r="D145" s="412">
        <v>1</v>
      </c>
      <c r="E145" s="412">
        <v>1</v>
      </c>
      <c r="F145" s="412">
        <v>1</v>
      </c>
      <c r="G145" s="412" t="s">
        <v>376</v>
      </c>
      <c r="H145" s="414" t="s">
        <v>377</v>
      </c>
      <c r="I145" s="415">
        <v>239658</v>
      </c>
      <c r="J145" s="416" t="s">
        <v>378</v>
      </c>
      <c r="K145" s="390">
        <v>42669</v>
      </c>
      <c r="L145" s="418" t="s">
        <v>34</v>
      </c>
      <c r="M145" s="419" t="s">
        <v>379</v>
      </c>
      <c r="N145" s="417">
        <v>42682</v>
      </c>
      <c r="O145" s="420">
        <v>216856</v>
      </c>
      <c r="P145" s="417">
        <v>42683</v>
      </c>
      <c r="Q145" s="394" t="s">
        <v>2956</v>
      </c>
    </row>
    <row r="146" spans="1:17" s="310" customFormat="1" ht="25.5" x14ac:dyDescent="0.25">
      <c r="A146" s="411" t="s">
        <v>23</v>
      </c>
      <c r="B146" s="412">
        <v>2</v>
      </c>
      <c r="C146" s="412">
        <v>6</v>
      </c>
      <c r="D146" s="412">
        <v>1</v>
      </c>
      <c r="E146" s="412">
        <v>1</v>
      </c>
      <c r="F146" s="412">
        <v>1</v>
      </c>
      <c r="G146" s="412" t="s">
        <v>380</v>
      </c>
      <c r="H146" s="414" t="s">
        <v>381</v>
      </c>
      <c r="I146" s="415">
        <v>2068209.6</v>
      </c>
      <c r="J146" s="416" t="s">
        <v>382</v>
      </c>
      <c r="K146" s="417">
        <v>42629</v>
      </c>
      <c r="L146" s="418" t="s">
        <v>34</v>
      </c>
      <c r="M146" s="386" t="s">
        <v>383</v>
      </c>
      <c r="N146" s="437">
        <v>42682</v>
      </c>
      <c r="O146" s="392" t="s">
        <v>384</v>
      </c>
      <c r="P146" s="390">
        <v>42685</v>
      </c>
      <c r="Q146" s="394" t="s">
        <v>2956</v>
      </c>
    </row>
    <row r="147" spans="1:17" s="310" customFormat="1" x14ac:dyDescent="0.25">
      <c r="A147" s="411" t="s">
        <v>23</v>
      </c>
      <c r="B147" s="412">
        <v>2</v>
      </c>
      <c r="C147" s="412">
        <v>6</v>
      </c>
      <c r="D147" s="412">
        <v>1</v>
      </c>
      <c r="E147" s="412">
        <v>1</v>
      </c>
      <c r="F147" s="412">
        <v>1</v>
      </c>
      <c r="G147" s="412" t="s">
        <v>389</v>
      </c>
      <c r="H147" s="414" t="s">
        <v>390</v>
      </c>
      <c r="I147" s="415">
        <v>7306739.3600000003</v>
      </c>
      <c r="J147" s="416" t="s">
        <v>391</v>
      </c>
      <c r="K147" s="417">
        <v>42650</v>
      </c>
      <c r="L147" s="418" t="s">
        <v>34</v>
      </c>
      <c r="M147" s="386" t="s">
        <v>392</v>
      </c>
      <c r="N147" s="437">
        <v>42696</v>
      </c>
      <c r="O147" s="392" t="s">
        <v>393</v>
      </c>
      <c r="P147" s="390">
        <v>42699</v>
      </c>
      <c r="Q147" s="394" t="s">
        <v>2956</v>
      </c>
    </row>
    <row r="148" spans="1:17" s="310" customFormat="1" x14ac:dyDescent="0.25">
      <c r="A148" s="411" t="s">
        <v>23</v>
      </c>
      <c r="B148" s="412">
        <v>2</v>
      </c>
      <c r="C148" s="412">
        <v>6</v>
      </c>
      <c r="D148" s="412">
        <v>1</v>
      </c>
      <c r="E148" s="412">
        <v>1</v>
      </c>
      <c r="F148" s="412">
        <v>1</v>
      </c>
      <c r="G148" s="412">
        <v>130873453</v>
      </c>
      <c r="H148" s="414" t="s">
        <v>385</v>
      </c>
      <c r="I148" s="415">
        <v>4032768</v>
      </c>
      <c r="J148" s="416" t="s">
        <v>386</v>
      </c>
      <c r="K148" s="417">
        <v>42649</v>
      </c>
      <c r="L148" s="418" t="s">
        <v>34</v>
      </c>
      <c r="M148" s="386" t="s">
        <v>387</v>
      </c>
      <c r="N148" s="437">
        <v>42695</v>
      </c>
      <c r="O148" s="392" t="s">
        <v>388</v>
      </c>
      <c r="P148" s="390">
        <v>42702</v>
      </c>
      <c r="Q148" s="394" t="s">
        <v>2956</v>
      </c>
    </row>
    <row r="149" spans="1:17" s="310" customFormat="1" x14ac:dyDescent="0.25">
      <c r="A149" s="411" t="s">
        <v>23</v>
      </c>
      <c r="B149" s="412">
        <v>2</v>
      </c>
      <c r="C149" s="412">
        <v>6</v>
      </c>
      <c r="D149" s="412">
        <v>1</v>
      </c>
      <c r="E149" s="412">
        <v>1</v>
      </c>
      <c r="F149" s="412">
        <v>1</v>
      </c>
      <c r="G149" s="412" t="s">
        <v>376</v>
      </c>
      <c r="H149" s="414" t="s">
        <v>377</v>
      </c>
      <c r="I149" s="415">
        <v>479316</v>
      </c>
      <c r="J149" s="416" t="s">
        <v>443</v>
      </c>
      <c r="K149" s="417">
        <v>42730</v>
      </c>
      <c r="L149" s="418" t="s">
        <v>34</v>
      </c>
      <c r="M149" s="386" t="s">
        <v>444</v>
      </c>
      <c r="N149" s="437">
        <v>42752</v>
      </c>
      <c r="O149" s="392" t="s">
        <v>445</v>
      </c>
      <c r="P149" s="390">
        <v>42755</v>
      </c>
      <c r="Q149" s="394" t="s">
        <v>2956</v>
      </c>
    </row>
    <row r="150" spans="1:17" s="310" customFormat="1" x14ac:dyDescent="0.25">
      <c r="A150" s="411" t="s">
        <v>23</v>
      </c>
      <c r="B150" s="412">
        <v>2</v>
      </c>
      <c r="C150" s="412">
        <v>6</v>
      </c>
      <c r="D150" s="412">
        <v>1</v>
      </c>
      <c r="E150" s="412">
        <v>1</v>
      </c>
      <c r="F150" s="412">
        <v>1</v>
      </c>
      <c r="G150" s="412" t="s">
        <v>394</v>
      </c>
      <c r="H150" s="414" t="s">
        <v>302</v>
      </c>
      <c r="I150" s="415">
        <v>1562992</v>
      </c>
      <c r="J150" s="416" t="s">
        <v>395</v>
      </c>
      <c r="K150" s="417">
        <v>42678</v>
      </c>
      <c r="L150" s="418" t="s">
        <v>34</v>
      </c>
      <c r="M150" s="386" t="s">
        <v>396</v>
      </c>
      <c r="N150" s="437">
        <v>42712</v>
      </c>
      <c r="O150" s="392" t="s">
        <v>397</v>
      </c>
      <c r="P150" s="390">
        <v>42716</v>
      </c>
      <c r="Q150" s="394" t="s">
        <v>2956</v>
      </c>
    </row>
    <row r="151" spans="1:17" s="310" customFormat="1" x14ac:dyDescent="0.25">
      <c r="A151" s="411" t="s">
        <v>23</v>
      </c>
      <c r="B151" s="412">
        <v>2</v>
      </c>
      <c r="C151" s="412">
        <v>6</v>
      </c>
      <c r="D151" s="412">
        <v>1</v>
      </c>
      <c r="E151" s="412">
        <v>1</v>
      </c>
      <c r="F151" s="412">
        <v>1</v>
      </c>
      <c r="G151" s="412" t="s">
        <v>394</v>
      </c>
      <c r="H151" s="414" t="s">
        <v>302</v>
      </c>
      <c r="I151" s="415">
        <v>3624242.56</v>
      </c>
      <c r="J151" s="416" t="s">
        <v>406</v>
      </c>
      <c r="K151" s="417">
        <v>42678</v>
      </c>
      <c r="L151" s="418" t="s">
        <v>34</v>
      </c>
      <c r="M151" s="386" t="s">
        <v>407</v>
      </c>
      <c r="N151" s="437">
        <v>42713</v>
      </c>
      <c r="O151" s="392" t="s">
        <v>408</v>
      </c>
      <c r="P151" s="390">
        <v>42717</v>
      </c>
      <c r="Q151" s="394" t="s">
        <v>2956</v>
      </c>
    </row>
    <row r="152" spans="1:17" s="310" customFormat="1" x14ac:dyDescent="0.25">
      <c r="A152" s="411" t="s">
        <v>23</v>
      </c>
      <c r="B152" s="412">
        <v>2</v>
      </c>
      <c r="C152" s="412">
        <v>6</v>
      </c>
      <c r="D152" s="412">
        <v>1</v>
      </c>
      <c r="E152" s="412">
        <v>1</v>
      </c>
      <c r="F152" s="412">
        <v>1</v>
      </c>
      <c r="G152" s="412" t="s">
        <v>367</v>
      </c>
      <c r="H152" s="414" t="s">
        <v>368</v>
      </c>
      <c r="I152" s="415">
        <v>795980.80000000005</v>
      </c>
      <c r="J152" s="416" t="s">
        <v>403</v>
      </c>
      <c r="K152" s="417">
        <v>42695</v>
      </c>
      <c r="L152" s="418" t="s">
        <v>34</v>
      </c>
      <c r="M152" s="386" t="s">
        <v>404</v>
      </c>
      <c r="N152" s="437">
        <v>42713</v>
      </c>
      <c r="O152" s="392" t="s">
        <v>405</v>
      </c>
      <c r="P152" s="390"/>
      <c r="Q152" s="394" t="s">
        <v>2956</v>
      </c>
    </row>
    <row r="153" spans="1:17" s="310" customFormat="1" x14ac:dyDescent="0.25">
      <c r="A153" s="411" t="s">
        <v>23</v>
      </c>
      <c r="B153" s="412">
        <v>2</v>
      </c>
      <c r="C153" s="412">
        <v>6</v>
      </c>
      <c r="D153" s="412">
        <v>1</v>
      </c>
      <c r="E153" s="412">
        <v>1</v>
      </c>
      <c r="F153" s="412">
        <v>1</v>
      </c>
      <c r="G153" s="412" t="s">
        <v>412</v>
      </c>
      <c r="H153" s="414" t="s">
        <v>413</v>
      </c>
      <c r="I153" s="415">
        <v>5693287.5999999996</v>
      </c>
      <c r="J153" s="416" t="s">
        <v>414</v>
      </c>
      <c r="K153" s="417">
        <v>42692</v>
      </c>
      <c r="L153" s="418" t="s">
        <v>34</v>
      </c>
      <c r="M153" s="386" t="s">
        <v>415</v>
      </c>
      <c r="N153" s="437">
        <v>42717</v>
      </c>
      <c r="O153" s="392" t="s">
        <v>416</v>
      </c>
      <c r="P153" s="390">
        <v>42719</v>
      </c>
      <c r="Q153" s="394" t="s">
        <v>2956</v>
      </c>
    </row>
    <row r="154" spans="1:17" s="310" customFormat="1" x14ac:dyDescent="0.25">
      <c r="A154" s="411" t="s">
        <v>23</v>
      </c>
      <c r="B154" s="412">
        <v>2</v>
      </c>
      <c r="C154" s="412">
        <v>6</v>
      </c>
      <c r="D154" s="412">
        <v>1</v>
      </c>
      <c r="E154" s="412">
        <v>1</v>
      </c>
      <c r="F154" s="412">
        <v>1</v>
      </c>
      <c r="G154" s="412" t="s">
        <v>376</v>
      </c>
      <c r="H154" s="414" t="s">
        <v>377</v>
      </c>
      <c r="I154" s="415">
        <v>178652</v>
      </c>
      <c r="J154" s="416" t="s">
        <v>409</v>
      </c>
      <c r="K154" s="417">
        <v>42704</v>
      </c>
      <c r="L154" s="418" t="s">
        <v>34</v>
      </c>
      <c r="M154" s="386" t="s">
        <v>410</v>
      </c>
      <c r="N154" s="437">
        <v>42718</v>
      </c>
      <c r="O154" s="392" t="s">
        <v>411</v>
      </c>
      <c r="P154" s="390">
        <v>42720</v>
      </c>
      <c r="Q154" s="394" t="s">
        <v>2956</v>
      </c>
    </row>
    <row r="155" spans="1:17" s="310" customFormat="1" x14ac:dyDescent="0.25">
      <c r="A155" s="411" t="s">
        <v>23</v>
      </c>
      <c r="B155" s="412">
        <v>2</v>
      </c>
      <c r="C155" s="412">
        <v>6</v>
      </c>
      <c r="D155" s="412">
        <v>1</v>
      </c>
      <c r="E155" s="412">
        <v>1</v>
      </c>
      <c r="F155" s="412">
        <v>1</v>
      </c>
      <c r="G155" s="412" t="s">
        <v>422</v>
      </c>
      <c r="H155" s="414" t="s">
        <v>399</v>
      </c>
      <c r="I155" s="415">
        <v>523626.42</v>
      </c>
      <c r="J155" s="416" t="s">
        <v>423</v>
      </c>
      <c r="K155" s="417">
        <v>42688</v>
      </c>
      <c r="L155" s="418" t="s">
        <v>34</v>
      </c>
      <c r="M155" s="386" t="s">
        <v>424</v>
      </c>
      <c r="N155" s="437">
        <v>42723</v>
      </c>
      <c r="O155" s="392" t="s">
        <v>425</v>
      </c>
      <c r="P155" s="390">
        <v>42724</v>
      </c>
      <c r="Q155" s="394" t="s">
        <v>2956</v>
      </c>
    </row>
    <row r="156" spans="1:17" s="310" customFormat="1" x14ac:dyDescent="0.25">
      <c r="A156" s="411" t="s">
        <v>23</v>
      </c>
      <c r="B156" s="412">
        <v>2</v>
      </c>
      <c r="C156" s="412">
        <v>6</v>
      </c>
      <c r="D156" s="412">
        <v>1</v>
      </c>
      <c r="E156" s="412">
        <v>1</v>
      </c>
      <c r="F156" s="412">
        <v>1</v>
      </c>
      <c r="G156" s="412" t="s">
        <v>417</v>
      </c>
      <c r="H156" s="414" t="s">
        <v>418</v>
      </c>
      <c r="I156" s="415">
        <v>3503656</v>
      </c>
      <c r="J156" s="416" t="s">
        <v>419</v>
      </c>
      <c r="K156" s="417">
        <v>42712</v>
      </c>
      <c r="L156" s="418" t="s">
        <v>34</v>
      </c>
      <c r="M156" s="386" t="s">
        <v>420</v>
      </c>
      <c r="N156" s="437">
        <v>42720</v>
      </c>
      <c r="O156" s="392" t="s">
        <v>421</v>
      </c>
      <c r="P156" s="390">
        <v>42724</v>
      </c>
      <c r="Q156" s="394" t="s">
        <v>2956</v>
      </c>
    </row>
    <row r="157" spans="1:17" s="310" customFormat="1" x14ac:dyDescent="0.25">
      <c r="A157" s="411" t="s">
        <v>23</v>
      </c>
      <c r="B157" s="412">
        <v>2</v>
      </c>
      <c r="C157" s="412">
        <v>6</v>
      </c>
      <c r="D157" s="412">
        <v>1</v>
      </c>
      <c r="E157" s="412">
        <v>1</v>
      </c>
      <c r="F157" s="412">
        <v>1</v>
      </c>
      <c r="G157" s="412" t="s">
        <v>431</v>
      </c>
      <c r="H157" s="414" t="s">
        <v>432</v>
      </c>
      <c r="I157" s="415">
        <v>4430664</v>
      </c>
      <c r="J157" s="416" t="s">
        <v>409</v>
      </c>
      <c r="K157" s="417">
        <v>42619</v>
      </c>
      <c r="L157" s="418" t="s">
        <v>34</v>
      </c>
      <c r="M157" s="386" t="s">
        <v>433</v>
      </c>
      <c r="N157" s="437">
        <v>42724</v>
      </c>
      <c r="O157" s="392" t="s">
        <v>434</v>
      </c>
      <c r="P157" s="390">
        <v>42725</v>
      </c>
      <c r="Q157" s="394" t="s">
        <v>2956</v>
      </c>
    </row>
    <row r="158" spans="1:17" s="310" customFormat="1" x14ac:dyDescent="0.25">
      <c r="A158" s="411" t="s">
        <v>23</v>
      </c>
      <c r="B158" s="412">
        <v>2</v>
      </c>
      <c r="C158" s="412">
        <v>6</v>
      </c>
      <c r="D158" s="412">
        <v>1</v>
      </c>
      <c r="E158" s="412">
        <v>1</v>
      </c>
      <c r="F158" s="412">
        <v>1</v>
      </c>
      <c r="G158" s="412" t="s">
        <v>398</v>
      </c>
      <c r="H158" s="414" t="s">
        <v>399</v>
      </c>
      <c r="I158" s="415">
        <v>343730.22</v>
      </c>
      <c r="J158" s="416" t="s">
        <v>446</v>
      </c>
      <c r="K158" s="417">
        <v>42739</v>
      </c>
      <c r="L158" s="418" t="s">
        <v>34</v>
      </c>
      <c r="M158" s="386" t="s">
        <v>447</v>
      </c>
      <c r="N158" s="437">
        <v>42752</v>
      </c>
      <c r="O158" s="392" t="s">
        <v>448</v>
      </c>
      <c r="P158" s="390">
        <v>42754</v>
      </c>
      <c r="Q158" s="394" t="s">
        <v>2956</v>
      </c>
    </row>
    <row r="159" spans="1:17" s="310" customFormat="1" x14ac:dyDescent="0.25">
      <c r="A159" s="411" t="s">
        <v>23</v>
      </c>
      <c r="B159" s="412">
        <v>2</v>
      </c>
      <c r="C159" s="412">
        <v>6</v>
      </c>
      <c r="D159" s="412">
        <v>1</v>
      </c>
      <c r="E159" s="412">
        <v>1</v>
      </c>
      <c r="F159" s="412">
        <v>1</v>
      </c>
      <c r="G159" s="412" t="s">
        <v>426</v>
      </c>
      <c r="H159" s="414" t="s">
        <v>427</v>
      </c>
      <c r="I159" s="415">
        <v>4719131.5199999996</v>
      </c>
      <c r="J159" s="416" t="s">
        <v>428</v>
      </c>
      <c r="K159" s="417">
        <v>42718</v>
      </c>
      <c r="L159" s="418" t="s">
        <v>34</v>
      </c>
      <c r="M159" s="386" t="s">
        <v>429</v>
      </c>
      <c r="N159" s="437">
        <v>42723</v>
      </c>
      <c r="O159" s="392" t="s">
        <v>430</v>
      </c>
      <c r="P159" s="390">
        <v>42727</v>
      </c>
      <c r="Q159" s="394" t="s">
        <v>2956</v>
      </c>
    </row>
    <row r="160" spans="1:17" s="310" customFormat="1" x14ac:dyDescent="0.25">
      <c r="A160" s="411" t="s">
        <v>23</v>
      </c>
      <c r="B160" s="412">
        <v>2</v>
      </c>
      <c r="C160" s="412">
        <v>6</v>
      </c>
      <c r="D160" s="412">
        <v>1</v>
      </c>
      <c r="E160" s="412">
        <v>1</v>
      </c>
      <c r="F160" s="412">
        <v>1</v>
      </c>
      <c r="G160" s="412" t="s">
        <v>468</v>
      </c>
      <c r="H160" s="414" t="s">
        <v>373</v>
      </c>
      <c r="I160" s="415">
        <v>5116602.72</v>
      </c>
      <c r="J160" s="416" t="s">
        <v>469</v>
      </c>
      <c r="K160" s="417">
        <v>42725</v>
      </c>
      <c r="L160" s="418" t="s">
        <v>34</v>
      </c>
      <c r="M160" s="386" t="s">
        <v>470</v>
      </c>
      <c r="N160" s="437">
        <v>42732</v>
      </c>
      <c r="O160" s="392" t="s">
        <v>471</v>
      </c>
      <c r="P160" s="390" t="s">
        <v>472</v>
      </c>
      <c r="Q160" s="394" t="s">
        <v>2956</v>
      </c>
    </row>
    <row r="161" spans="1:17" s="310" customFormat="1" x14ac:dyDescent="0.25">
      <c r="A161" s="411" t="s">
        <v>23</v>
      </c>
      <c r="B161" s="412">
        <v>2</v>
      </c>
      <c r="C161" s="412">
        <v>6</v>
      </c>
      <c r="D161" s="412">
        <v>1</v>
      </c>
      <c r="E161" s="412">
        <v>1</v>
      </c>
      <c r="F161" s="412">
        <v>1</v>
      </c>
      <c r="G161" s="412" t="s">
        <v>376</v>
      </c>
      <c r="H161" s="414" t="s">
        <v>377</v>
      </c>
      <c r="I161" s="415">
        <v>79886</v>
      </c>
      <c r="J161" s="416" t="s">
        <v>435</v>
      </c>
      <c r="K161" s="417">
        <v>42724</v>
      </c>
      <c r="L161" s="418" t="s">
        <v>34</v>
      </c>
      <c r="M161" s="386" t="s">
        <v>436</v>
      </c>
      <c r="N161" s="437">
        <v>42732</v>
      </c>
      <c r="O161" s="392" t="s">
        <v>437</v>
      </c>
      <c r="P161" s="390">
        <v>42737</v>
      </c>
      <c r="Q161" s="394" t="s">
        <v>2956</v>
      </c>
    </row>
    <row r="162" spans="1:17" s="310" customFormat="1" x14ac:dyDescent="0.25">
      <c r="A162" s="411" t="s">
        <v>23</v>
      </c>
      <c r="B162" s="412">
        <v>2</v>
      </c>
      <c r="C162" s="412">
        <v>6</v>
      </c>
      <c r="D162" s="412">
        <v>1</v>
      </c>
      <c r="E162" s="412">
        <v>1</v>
      </c>
      <c r="F162" s="412">
        <v>1</v>
      </c>
      <c r="G162" s="412" t="s">
        <v>398</v>
      </c>
      <c r="H162" s="414" t="s">
        <v>399</v>
      </c>
      <c r="I162" s="415">
        <v>2286564.59</v>
      </c>
      <c r="J162" s="416" t="s">
        <v>400</v>
      </c>
      <c r="K162" s="417">
        <v>42675</v>
      </c>
      <c r="L162" s="418" t="s">
        <v>34</v>
      </c>
      <c r="M162" s="386" t="s">
        <v>401</v>
      </c>
      <c r="N162" s="437">
        <v>42712</v>
      </c>
      <c r="O162" s="392" t="s">
        <v>402</v>
      </c>
      <c r="P162" s="390">
        <v>42752</v>
      </c>
      <c r="Q162" s="394" t="s">
        <v>2956</v>
      </c>
    </row>
    <row r="163" spans="1:17" s="310" customFormat="1" x14ac:dyDescent="0.25">
      <c r="A163" s="411" t="s">
        <v>23</v>
      </c>
      <c r="B163" s="412">
        <v>2</v>
      </c>
      <c r="C163" s="412">
        <v>6</v>
      </c>
      <c r="D163" s="412">
        <v>1</v>
      </c>
      <c r="E163" s="412">
        <v>1</v>
      </c>
      <c r="F163" s="412">
        <v>1</v>
      </c>
      <c r="G163" s="412" t="s">
        <v>438</v>
      </c>
      <c r="H163" s="414" t="s">
        <v>439</v>
      </c>
      <c r="I163" s="415">
        <v>4334022</v>
      </c>
      <c r="J163" s="416" t="s">
        <v>440</v>
      </c>
      <c r="K163" s="417">
        <v>42745</v>
      </c>
      <c r="L163" s="418" t="s">
        <v>34</v>
      </c>
      <c r="M163" s="386" t="s">
        <v>441</v>
      </c>
      <c r="N163" s="437">
        <v>42751</v>
      </c>
      <c r="O163" s="392" t="s">
        <v>442</v>
      </c>
      <c r="P163" s="390">
        <v>42754</v>
      </c>
      <c r="Q163" s="394" t="s">
        <v>2956</v>
      </c>
    </row>
    <row r="164" spans="1:17" s="310" customFormat="1" x14ac:dyDescent="0.25">
      <c r="A164" s="411" t="s">
        <v>23</v>
      </c>
      <c r="B164" s="412">
        <v>2</v>
      </c>
      <c r="C164" s="412">
        <v>6</v>
      </c>
      <c r="D164" s="412">
        <v>1</v>
      </c>
      <c r="E164" s="412">
        <v>1</v>
      </c>
      <c r="F164" s="412">
        <v>1</v>
      </c>
      <c r="G164" s="412" t="s">
        <v>426</v>
      </c>
      <c r="H164" s="414" t="s">
        <v>427</v>
      </c>
      <c r="I164" s="415">
        <v>1885092.48</v>
      </c>
      <c r="J164" s="416" t="s">
        <v>452</v>
      </c>
      <c r="K164" s="417">
        <v>42739</v>
      </c>
      <c r="L164" s="418" t="s">
        <v>34</v>
      </c>
      <c r="M164" s="386" t="s">
        <v>453</v>
      </c>
      <c r="N164" s="437">
        <v>42759</v>
      </c>
      <c r="O164" s="392" t="s">
        <v>454</v>
      </c>
      <c r="P164" s="390">
        <v>42761</v>
      </c>
      <c r="Q164" s="394" t="s">
        <v>2956</v>
      </c>
    </row>
    <row r="165" spans="1:17" s="310" customFormat="1" x14ac:dyDescent="0.25">
      <c r="A165" s="411" t="s">
        <v>23</v>
      </c>
      <c r="B165" s="412">
        <v>2</v>
      </c>
      <c r="C165" s="412">
        <v>6</v>
      </c>
      <c r="D165" s="412">
        <v>1</v>
      </c>
      <c r="E165" s="412">
        <v>1</v>
      </c>
      <c r="F165" s="412">
        <v>1</v>
      </c>
      <c r="G165" s="412"/>
      <c r="H165" s="414" t="s">
        <v>465</v>
      </c>
      <c r="I165" s="415">
        <v>5526058</v>
      </c>
      <c r="J165" s="416" t="s">
        <v>378</v>
      </c>
      <c r="K165" s="417">
        <v>42649</v>
      </c>
      <c r="L165" s="418" t="s">
        <v>34</v>
      </c>
      <c r="M165" s="386" t="s">
        <v>466</v>
      </c>
      <c r="N165" s="437">
        <v>42767</v>
      </c>
      <c r="O165" s="392" t="s">
        <v>467</v>
      </c>
      <c r="P165" s="390">
        <v>42768</v>
      </c>
      <c r="Q165" s="394" t="s">
        <v>2956</v>
      </c>
    </row>
    <row r="166" spans="1:17" s="310" customFormat="1" ht="25.5" x14ac:dyDescent="0.25">
      <c r="A166" s="411" t="s">
        <v>23</v>
      </c>
      <c r="B166" s="412">
        <v>2</v>
      </c>
      <c r="C166" s="412">
        <v>6</v>
      </c>
      <c r="D166" s="412">
        <v>1</v>
      </c>
      <c r="E166" s="412">
        <v>1</v>
      </c>
      <c r="F166" s="412">
        <v>1</v>
      </c>
      <c r="G166" s="412" t="s">
        <v>460</v>
      </c>
      <c r="H166" s="414" t="s">
        <v>461</v>
      </c>
      <c r="I166" s="415">
        <v>4324879.3600000003</v>
      </c>
      <c r="J166" s="416" t="s">
        <v>462</v>
      </c>
      <c r="K166" s="417">
        <v>42705</v>
      </c>
      <c r="L166" s="418" t="s">
        <v>34</v>
      </c>
      <c r="M166" s="386" t="s">
        <v>463</v>
      </c>
      <c r="N166" s="437">
        <v>42769</v>
      </c>
      <c r="O166" s="392" t="s">
        <v>464</v>
      </c>
      <c r="P166" s="390">
        <v>42773</v>
      </c>
      <c r="Q166" s="394" t="s">
        <v>2956</v>
      </c>
    </row>
    <row r="167" spans="1:17" x14ac:dyDescent="0.25">
      <c r="A167" s="26" t="s">
        <v>6</v>
      </c>
      <c r="B167" s="27">
        <v>2</v>
      </c>
      <c r="C167" s="27">
        <v>6</v>
      </c>
      <c r="D167" s="27">
        <v>1</v>
      </c>
      <c r="E167" s="27">
        <v>3</v>
      </c>
      <c r="F167" s="27">
        <v>1</v>
      </c>
      <c r="G167" s="28" t="s">
        <v>8</v>
      </c>
      <c r="H167" s="29" t="s">
        <v>2524</v>
      </c>
      <c r="I167" s="69">
        <f>SUM(I168:I169)</f>
        <v>5147266.2</v>
      </c>
      <c r="J167" s="55"/>
      <c r="K167" s="38"/>
      <c r="L167" s="39"/>
      <c r="M167" s="43"/>
      <c r="N167" s="68"/>
      <c r="O167" s="56"/>
      <c r="P167" s="57"/>
      <c r="Q167" s="309" t="s">
        <v>2956</v>
      </c>
    </row>
    <row r="168" spans="1:17" s="310" customFormat="1" x14ac:dyDescent="0.25">
      <c r="A168" s="411" t="s">
        <v>23</v>
      </c>
      <c r="B168" s="412">
        <v>2</v>
      </c>
      <c r="C168" s="412">
        <v>6</v>
      </c>
      <c r="D168" s="412">
        <v>1</v>
      </c>
      <c r="E168" s="412">
        <v>3</v>
      </c>
      <c r="F168" s="412">
        <v>1</v>
      </c>
      <c r="G168" s="412">
        <v>131217826</v>
      </c>
      <c r="H168" s="414" t="s">
        <v>473</v>
      </c>
      <c r="I168" s="415">
        <v>3356557.2</v>
      </c>
      <c r="J168" s="416" t="s">
        <v>474</v>
      </c>
      <c r="K168" s="417">
        <v>42614</v>
      </c>
      <c r="L168" s="418" t="s">
        <v>34</v>
      </c>
      <c r="M168" s="386" t="s">
        <v>475</v>
      </c>
      <c r="N168" s="437">
        <v>42615</v>
      </c>
      <c r="O168" s="392" t="s">
        <v>476</v>
      </c>
      <c r="P168" s="390">
        <v>42618</v>
      </c>
      <c r="Q168" s="394" t="s">
        <v>2956</v>
      </c>
    </row>
    <row r="169" spans="1:17" s="310" customFormat="1" x14ac:dyDescent="0.25">
      <c r="A169" s="411" t="s">
        <v>23</v>
      </c>
      <c r="B169" s="412">
        <v>2</v>
      </c>
      <c r="C169" s="412">
        <v>6</v>
      </c>
      <c r="D169" s="412">
        <v>1</v>
      </c>
      <c r="E169" s="412">
        <v>3</v>
      </c>
      <c r="F169" s="412">
        <v>1</v>
      </c>
      <c r="G169" s="412" t="s">
        <v>477</v>
      </c>
      <c r="H169" s="414" t="s">
        <v>478</v>
      </c>
      <c r="I169" s="415">
        <v>1790709</v>
      </c>
      <c r="J169" s="416" t="s">
        <v>479</v>
      </c>
      <c r="K169" s="417">
        <v>42614</v>
      </c>
      <c r="L169" s="418" t="s">
        <v>34</v>
      </c>
      <c r="M169" s="386" t="s">
        <v>480</v>
      </c>
      <c r="N169" s="437">
        <v>42615</v>
      </c>
      <c r="O169" s="392" t="s">
        <v>481</v>
      </c>
      <c r="P169" s="390">
        <v>42625</v>
      </c>
      <c r="Q169" s="394" t="s">
        <v>2956</v>
      </c>
    </row>
    <row r="170" spans="1:17" x14ac:dyDescent="0.25">
      <c r="A170" s="411" t="s">
        <v>6</v>
      </c>
      <c r="B170" s="412">
        <v>2</v>
      </c>
      <c r="C170" s="412">
        <v>6</v>
      </c>
      <c r="D170" s="412">
        <v>1</v>
      </c>
      <c r="E170" s="412">
        <v>4</v>
      </c>
      <c r="F170" s="412">
        <v>1</v>
      </c>
      <c r="G170" s="461" t="s">
        <v>8</v>
      </c>
      <c r="H170" s="414" t="s">
        <v>2542</v>
      </c>
      <c r="I170" s="415">
        <f>SUM(I171)</f>
        <v>758799</v>
      </c>
      <c r="J170" s="416"/>
      <c r="K170" s="417"/>
      <c r="L170" s="418"/>
      <c r="M170" s="386"/>
      <c r="N170" s="437"/>
      <c r="O170" s="392"/>
      <c r="P170" s="390"/>
      <c r="Q170" s="394" t="s">
        <v>2956</v>
      </c>
    </row>
    <row r="171" spans="1:17" s="310" customFormat="1" x14ac:dyDescent="0.25">
      <c r="A171" s="411" t="s">
        <v>23</v>
      </c>
      <c r="B171" s="412">
        <v>2</v>
      </c>
      <c r="C171" s="412">
        <v>6</v>
      </c>
      <c r="D171" s="412">
        <v>1</v>
      </c>
      <c r="E171" s="412">
        <v>4</v>
      </c>
      <c r="F171" s="412">
        <v>1</v>
      </c>
      <c r="G171" s="412" t="s">
        <v>482</v>
      </c>
      <c r="H171" s="414" t="s">
        <v>483</v>
      </c>
      <c r="I171" s="415">
        <v>758799</v>
      </c>
      <c r="J171" s="416" t="s">
        <v>484</v>
      </c>
      <c r="K171" s="417">
        <v>42705</v>
      </c>
      <c r="L171" s="418" t="s">
        <v>34</v>
      </c>
      <c r="M171" s="419" t="s">
        <v>485</v>
      </c>
      <c r="N171" s="417">
        <v>42773</v>
      </c>
      <c r="O171" s="420">
        <v>224511</v>
      </c>
      <c r="P171" s="417">
        <v>42782</v>
      </c>
      <c r="Q171" s="394" t="s">
        <v>2956</v>
      </c>
    </row>
    <row r="172" spans="1:17" x14ac:dyDescent="0.25">
      <c r="A172" s="411" t="s">
        <v>6</v>
      </c>
      <c r="B172" s="412" t="s">
        <v>30</v>
      </c>
      <c r="C172" s="412" t="s">
        <v>341</v>
      </c>
      <c r="D172" s="412" t="s">
        <v>331</v>
      </c>
      <c r="E172" s="412" t="s">
        <v>30</v>
      </c>
      <c r="F172" s="412"/>
      <c r="G172" s="424" t="s">
        <v>8</v>
      </c>
      <c r="H172" s="436" t="s">
        <v>2608</v>
      </c>
      <c r="I172" s="426">
        <f>SUM(I173:I173)</f>
        <v>272544.59999999998</v>
      </c>
      <c r="J172" s="416"/>
      <c r="K172" s="417"/>
      <c r="L172" s="418"/>
      <c r="M172" s="419"/>
      <c r="N172" s="417"/>
      <c r="O172" s="420"/>
      <c r="P172" s="417"/>
      <c r="Q172" s="394" t="s">
        <v>2956</v>
      </c>
    </row>
    <row r="173" spans="1:17" s="310" customFormat="1" x14ac:dyDescent="0.25">
      <c r="A173" s="411" t="s">
        <v>23</v>
      </c>
      <c r="B173" s="412" t="s">
        <v>30</v>
      </c>
      <c r="C173" s="412" t="s">
        <v>341</v>
      </c>
      <c r="D173" s="412" t="s">
        <v>331</v>
      </c>
      <c r="E173" s="412" t="s">
        <v>30</v>
      </c>
      <c r="F173" s="412" t="s">
        <v>24</v>
      </c>
      <c r="G173" s="412" t="s">
        <v>336</v>
      </c>
      <c r="H173" s="414" t="s">
        <v>337</v>
      </c>
      <c r="I173" s="415">
        <v>272544.59999999998</v>
      </c>
      <c r="J173" s="416" t="s">
        <v>486</v>
      </c>
      <c r="K173" s="417">
        <v>42723</v>
      </c>
      <c r="L173" s="418" t="s">
        <v>34</v>
      </c>
      <c r="M173" s="419" t="s">
        <v>487</v>
      </c>
      <c r="N173" s="417">
        <v>42751</v>
      </c>
      <c r="O173" s="420">
        <v>220698</v>
      </c>
      <c r="P173" s="417">
        <v>42754</v>
      </c>
      <c r="Q173" s="394" t="s">
        <v>2956</v>
      </c>
    </row>
    <row r="174" spans="1:17" x14ac:dyDescent="0.25">
      <c r="A174" s="26" t="s">
        <v>6</v>
      </c>
      <c r="B174" s="27">
        <v>2</v>
      </c>
      <c r="C174" s="27">
        <v>6</v>
      </c>
      <c r="D174" s="27">
        <v>5</v>
      </c>
      <c r="E174" s="27">
        <v>8</v>
      </c>
      <c r="F174" s="27"/>
      <c r="G174" s="28" t="s">
        <v>8</v>
      </c>
      <c r="H174" s="29" t="s">
        <v>2623</v>
      </c>
      <c r="I174" s="71">
        <f>SUM(I175)</f>
        <v>92000</v>
      </c>
      <c r="J174" s="59"/>
      <c r="K174" s="60"/>
      <c r="L174" s="61"/>
      <c r="M174" s="51"/>
      <c r="N174" s="60"/>
      <c r="O174" s="64"/>
      <c r="P174" s="60"/>
      <c r="Q174" s="309" t="s">
        <v>2956</v>
      </c>
    </row>
    <row r="175" spans="1:17" s="310" customFormat="1" x14ac:dyDescent="0.25">
      <c r="A175" s="411" t="s">
        <v>23</v>
      </c>
      <c r="B175" s="412">
        <v>2</v>
      </c>
      <c r="C175" s="412">
        <v>6</v>
      </c>
      <c r="D175" s="412">
        <v>5</v>
      </c>
      <c r="E175" s="412">
        <v>8</v>
      </c>
      <c r="F175" s="412"/>
      <c r="G175" s="412" t="s">
        <v>488</v>
      </c>
      <c r="H175" s="444" t="s">
        <v>489</v>
      </c>
      <c r="I175" s="438">
        <v>92000</v>
      </c>
      <c r="J175" s="439" t="s">
        <v>490</v>
      </c>
      <c r="K175" s="417">
        <v>42733</v>
      </c>
      <c r="L175" s="418" t="s">
        <v>34</v>
      </c>
      <c r="M175" s="419" t="s">
        <v>491</v>
      </c>
      <c r="N175" s="417">
        <v>42745</v>
      </c>
      <c r="O175" s="420">
        <v>220594</v>
      </c>
      <c r="P175" s="417">
        <v>42746</v>
      </c>
      <c r="Q175" s="394" t="s">
        <v>2956</v>
      </c>
    </row>
    <row r="176" spans="1:17" ht="25.5" x14ac:dyDescent="0.25">
      <c r="A176" s="27" t="s">
        <v>6</v>
      </c>
      <c r="B176" s="27">
        <v>2</v>
      </c>
      <c r="C176" s="27">
        <v>7</v>
      </c>
      <c r="D176" s="27">
        <v>1</v>
      </c>
      <c r="E176" s="27">
        <v>2</v>
      </c>
      <c r="F176" s="27"/>
      <c r="G176" s="28" t="s">
        <v>8</v>
      </c>
      <c r="H176" s="29" t="s">
        <v>2630</v>
      </c>
      <c r="I176" s="290">
        <f>SUM(I177:I216)</f>
        <v>105856226.68099999</v>
      </c>
      <c r="J176" s="67"/>
      <c r="K176" s="38"/>
      <c r="L176" s="39"/>
      <c r="M176" s="40"/>
      <c r="N176" s="38"/>
      <c r="O176" s="42"/>
      <c r="P176" s="38"/>
      <c r="Q176" s="309" t="s">
        <v>2956</v>
      </c>
    </row>
    <row r="177" spans="1:17" s="310" customFormat="1" x14ac:dyDescent="0.25">
      <c r="A177" s="385" t="s">
        <v>23</v>
      </c>
      <c r="B177" s="386">
        <v>2</v>
      </c>
      <c r="C177" s="386">
        <v>7</v>
      </c>
      <c r="D177" s="386">
        <v>1</v>
      </c>
      <c r="E177" s="386">
        <v>2</v>
      </c>
      <c r="F177" s="386"/>
      <c r="G177" s="386" t="s">
        <v>504</v>
      </c>
      <c r="H177" s="414" t="s">
        <v>505</v>
      </c>
      <c r="I177" s="415">
        <v>3051614.86</v>
      </c>
      <c r="J177" s="416" t="s">
        <v>506</v>
      </c>
      <c r="K177" s="417">
        <v>42615</v>
      </c>
      <c r="L177" s="418" t="s">
        <v>122</v>
      </c>
      <c r="M177" s="392" t="s">
        <v>507</v>
      </c>
      <c r="N177" s="390">
        <v>42635</v>
      </c>
      <c r="O177" s="392" t="s">
        <v>508</v>
      </c>
      <c r="P177" s="390">
        <v>42636</v>
      </c>
      <c r="Q177" s="394" t="s">
        <v>2956</v>
      </c>
    </row>
    <row r="178" spans="1:17" s="310" customFormat="1" x14ac:dyDescent="0.25">
      <c r="A178" s="385" t="s">
        <v>23</v>
      </c>
      <c r="B178" s="386">
        <v>2</v>
      </c>
      <c r="C178" s="386">
        <v>7</v>
      </c>
      <c r="D178" s="386">
        <v>1</v>
      </c>
      <c r="E178" s="386">
        <v>2</v>
      </c>
      <c r="F178" s="386"/>
      <c r="G178" s="386">
        <v>3104268192</v>
      </c>
      <c r="H178" s="414" t="s">
        <v>509</v>
      </c>
      <c r="I178" s="415">
        <v>3254133.63</v>
      </c>
      <c r="J178" s="416" t="s">
        <v>510</v>
      </c>
      <c r="K178" s="417">
        <v>42635</v>
      </c>
      <c r="L178" s="418" t="s">
        <v>511</v>
      </c>
      <c r="M178" s="419" t="s">
        <v>48</v>
      </c>
      <c r="N178" s="417">
        <v>42648</v>
      </c>
      <c r="O178" s="420">
        <v>215645</v>
      </c>
      <c r="P178" s="417">
        <v>42654</v>
      </c>
      <c r="Q178" s="394" t="s">
        <v>2956</v>
      </c>
    </row>
    <row r="179" spans="1:17" s="310" customFormat="1" x14ac:dyDescent="0.25">
      <c r="A179" s="385" t="s">
        <v>23</v>
      </c>
      <c r="B179" s="386">
        <v>2</v>
      </c>
      <c r="C179" s="386">
        <v>7</v>
      </c>
      <c r="D179" s="386">
        <v>1</v>
      </c>
      <c r="E179" s="386">
        <v>2</v>
      </c>
      <c r="F179" s="386"/>
      <c r="G179" s="386" t="s">
        <v>579</v>
      </c>
      <c r="H179" s="414" t="s">
        <v>580</v>
      </c>
      <c r="I179" s="415">
        <v>2837432.61</v>
      </c>
      <c r="J179" s="416" t="s">
        <v>137</v>
      </c>
      <c r="K179" s="417">
        <v>42663</v>
      </c>
      <c r="L179" s="417" t="s">
        <v>122</v>
      </c>
      <c r="M179" s="386" t="s">
        <v>581</v>
      </c>
      <c r="N179" s="400">
        <v>42668</v>
      </c>
      <c r="O179" s="433">
        <v>216307</v>
      </c>
      <c r="P179" s="400">
        <v>42670</v>
      </c>
      <c r="Q179" s="394" t="s">
        <v>2956</v>
      </c>
    </row>
    <row r="180" spans="1:17" s="310" customFormat="1" x14ac:dyDescent="0.25">
      <c r="A180" s="385" t="s">
        <v>23</v>
      </c>
      <c r="B180" s="386">
        <v>2</v>
      </c>
      <c r="C180" s="386">
        <v>7</v>
      </c>
      <c r="D180" s="386">
        <v>1</v>
      </c>
      <c r="E180" s="386">
        <v>2</v>
      </c>
      <c r="F180" s="386"/>
      <c r="G180" s="386" t="s">
        <v>531</v>
      </c>
      <c r="H180" s="414" t="s">
        <v>532</v>
      </c>
      <c r="I180" s="415">
        <v>1603990.82</v>
      </c>
      <c r="J180" s="416" t="s">
        <v>533</v>
      </c>
      <c r="K180" s="417">
        <v>42660</v>
      </c>
      <c r="L180" s="418" t="s">
        <v>511</v>
      </c>
      <c r="M180" s="386" t="s">
        <v>534</v>
      </c>
      <c r="N180" s="400">
        <v>42676</v>
      </c>
      <c r="O180" s="433">
        <v>216625</v>
      </c>
      <c r="P180" s="400">
        <v>42681</v>
      </c>
      <c r="Q180" s="394" t="s">
        <v>2956</v>
      </c>
    </row>
    <row r="181" spans="1:17" s="310" customFormat="1" x14ac:dyDescent="0.25">
      <c r="A181" s="385" t="s">
        <v>23</v>
      </c>
      <c r="B181" s="386">
        <v>2</v>
      </c>
      <c r="C181" s="386">
        <v>7</v>
      </c>
      <c r="D181" s="386">
        <v>1</v>
      </c>
      <c r="E181" s="386">
        <v>2</v>
      </c>
      <c r="F181" s="386"/>
      <c r="G181" s="386" t="s">
        <v>612</v>
      </c>
      <c r="H181" s="414" t="s">
        <v>613</v>
      </c>
      <c r="I181" s="415">
        <v>1028226.18</v>
      </c>
      <c r="J181" s="416" t="s">
        <v>623</v>
      </c>
      <c r="K181" s="417">
        <v>42608</v>
      </c>
      <c r="L181" s="418" t="s">
        <v>122</v>
      </c>
      <c r="M181" s="419" t="s">
        <v>624</v>
      </c>
      <c r="N181" s="417">
        <v>4</v>
      </c>
      <c r="O181" s="420">
        <v>217679</v>
      </c>
      <c r="P181" s="410">
        <v>42691</v>
      </c>
      <c r="Q181" s="394" t="s">
        <v>2956</v>
      </c>
    </row>
    <row r="182" spans="1:17" s="310" customFormat="1" x14ac:dyDescent="0.25">
      <c r="A182" s="385" t="s">
        <v>23</v>
      </c>
      <c r="B182" s="386">
        <v>2</v>
      </c>
      <c r="C182" s="386">
        <v>7</v>
      </c>
      <c r="D182" s="386">
        <v>1</v>
      </c>
      <c r="E182" s="386">
        <v>2</v>
      </c>
      <c r="F182" s="386"/>
      <c r="G182" s="386" t="s">
        <v>516</v>
      </c>
      <c r="H182" s="414" t="s">
        <v>517</v>
      </c>
      <c r="I182" s="415">
        <v>5102306.99</v>
      </c>
      <c r="J182" s="416" t="s">
        <v>518</v>
      </c>
      <c r="K182" s="417">
        <v>42625</v>
      </c>
      <c r="L182" s="418" t="s">
        <v>122</v>
      </c>
      <c r="M182" s="386" t="s">
        <v>519</v>
      </c>
      <c r="N182" s="400">
        <v>42692</v>
      </c>
      <c r="O182" s="433">
        <v>217875</v>
      </c>
      <c r="P182" s="400">
        <v>42695</v>
      </c>
      <c r="Q182" s="394" t="s">
        <v>2956</v>
      </c>
    </row>
    <row r="183" spans="1:17" s="310" customFormat="1" x14ac:dyDescent="0.25">
      <c r="A183" s="385" t="s">
        <v>23</v>
      </c>
      <c r="B183" s="386">
        <v>2</v>
      </c>
      <c r="C183" s="386">
        <v>7</v>
      </c>
      <c r="D183" s="386">
        <v>1</v>
      </c>
      <c r="E183" s="386">
        <v>2</v>
      </c>
      <c r="F183" s="386"/>
      <c r="G183" s="386" t="s">
        <v>520</v>
      </c>
      <c r="H183" s="414" t="s">
        <v>521</v>
      </c>
      <c r="I183" s="415">
        <v>4701321.49</v>
      </c>
      <c r="J183" s="416" t="s">
        <v>518</v>
      </c>
      <c r="K183" s="417">
        <v>42649</v>
      </c>
      <c r="L183" s="418" t="s">
        <v>122</v>
      </c>
      <c r="M183" s="386" t="s">
        <v>522</v>
      </c>
      <c r="N183" s="400">
        <v>42692</v>
      </c>
      <c r="O183" s="433">
        <v>217932</v>
      </c>
      <c r="P183" s="400">
        <v>42695</v>
      </c>
      <c r="Q183" s="394" t="s">
        <v>2956</v>
      </c>
    </row>
    <row r="184" spans="1:17" s="310" customFormat="1" x14ac:dyDescent="0.25">
      <c r="A184" s="385" t="s">
        <v>23</v>
      </c>
      <c r="B184" s="386">
        <v>2</v>
      </c>
      <c r="C184" s="386">
        <v>7</v>
      </c>
      <c r="D184" s="386">
        <v>1</v>
      </c>
      <c r="E184" s="386">
        <v>2</v>
      </c>
      <c r="F184" s="386"/>
      <c r="G184" s="386" t="s">
        <v>527</v>
      </c>
      <c r="H184" s="414" t="s">
        <v>528</v>
      </c>
      <c r="I184" s="415">
        <v>817467.58</v>
      </c>
      <c r="J184" s="416" t="s">
        <v>529</v>
      </c>
      <c r="K184" s="417">
        <v>42684</v>
      </c>
      <c r="L184" s="418" t="s">
        <v>122</v>
      </c>
      <c r="M184" s="386" t="s">
        <v>530</v>
      </c>
      <c r="N184" s="400">
        <v>42692</v>
      </c>
      <c r="O184" s="433">
        <v>217957</v>
      </c>
      <c r="P184" s="400">
        <v>42696</v>
      </c>
      <c r="Q184" s="394" t="s">
        <v>2956</v>
      </c>
    </row>
    <row r="185" spans="1:17" s="310" customFormat="1" ht="25.5" x14ac:dyDescent="0.25">
      <c r="A185" s="385" t="s">
        <v>23</v>
      </c>
      <c r="B185" s="386">
        <v>2</v>
      </c>
      <c r="C185" s="386">
        <v>7</v>
      </c>
      <c r="D185" s="386">
        <v>1</v>
      </c>
      <c r="E185" s="386">
        <v>2</v>
      </c>
      <c r="F185" s="386"/>
      <c r="G185" s="386" t="s">
        <v>523</v>
      </c>
      <c r="H185" s="414" t="s">
        <v>524</v>
      </c>
      <c r="I185" s="415">
        <v>169841.14</v>
      </c>
      <c r="J185" s="416" t="s">
        <v>525</v>
      </c>
      <c r="K185" s="417">
        <v>42640</v>
      </c>
      <c r="L185" s="418" t="s">
        <v>122</v>
      </c>
      <c r="M185" s="386" t="s">
        <v>526</v>
      </c>
      <c r="N185" s="400">
        <v>42692</v>
      </c>
      <c r="O185" s="433">
        <v>218004</v>
      </c>
      <c r="P185" s="400">
        <v>42698</v>
      </c>
      <c r="Q185" s="394" t="s">
        <v>2956</v>
      </c>
    </row>
    <row r="186" spans="1:17" s="310" customFormat="1" x14ac:dyDescent="0.25">
      <c r="A186" s="385" t="s">
        <v>23</v>
      </c>
      <c r="B186" s="386">
        <v>2</v>
      </c>
      <c r="C186" s="386">
        <v>7</v>
      </c>
      <c r="D186" s="386">
        <v>1</v>
      </c>
      <c r="E186" s="386">
        <v>2</v>
      </c>
      <c r="F186" s="386"/>
      <c r="G186" s="386" t="s">
        <v>535</v>
      </c>
      <c r="H186" s="414" t="s">
        <v>536</v>
      </c>
      <c r="I186" s="415">
        <v>2316275.09</v>
      </c>
      <c r="J186" s="416" t="s">
        <v>537</v>
      </c>
      <c r="K186" s="417">
        <v>42699</v>
      </c>
      <c r="L186" s="418" t="s">
        <v>511</v>
      </c>
      <c r="M186" s="386" t="s">
        <v>538</v>
      </c>
      <c r="N186" s="400">
        <v>42699</v>
      </c>
      <c r="O186" s="433">
        <v>218147</v>
      </c>
      <c r="P186" s="400">
        <v>42703</v>
      </c>
      <c r="Q186" s="394" t="s">
        <v>2956</v>
      </c>
    </row>
    <row r="187" spans="1:17" s="310" customFormat="1" x14ac:dyDescent="0.25">
      <c r="A187" s="385" t="s">
        <v>23</v>
      </c>
      <c r="B187" s="386">
        <v>2</v>
      </c>
      <c r="C187" s="386">
        <v>7</v>
      </c>
      <c r="D187" s="386">
        <v>1</v>
      </c>
      <c r="E187" s="386">
        <v>2</v>
      </c>
      <c r="F187" s="386"/>
      <c r="G187" s="386" t="s">
        <v>539</v>
      </c>
      <c r="H187" s="414" t="s">
        <v>540</v>
      </c>
      <c r="I187" s="415">
        <v>817958.18</v>
      </c>
      <c r="J187" s="416" t="s">
        <v>541</v>
      </c>
      <c r="K187" s="417">
        <v>42697</v>
      </c>
      <c r="L187" s="418" t="s">
        <v>511</v>
      </c>
      <c r="M187" s="386" t="s">
        <v>542</v>
      </c>
      <c r="N187" s="400">
        <v>42699</v>
      </c>
      <c r="O187" s="433">
        <v>218168</v>
      </c>
      <c r="P187" s="400">
        <v>42703</v>
      </c>
      <c r="Q187" s="394" t="s">
        <v>2956</v>
      </c>
    </row>
    <row r="188" spans="1:17" s="310" customFormat="1" x14ac:dyDescent="0.25">
      <c r="A188" s="385" t="s">
        <v>23</v>
      </c>
      <c r="B188" s="386">
        <v>2</v>
      </c>
      <c r="C188" s="386">
        <v>7</v>
      </c>
      <c r="D188" s="386">
        <v>1</v>
      </c>
      <c r="E188" s="386">
        <v>2</v>
      </c>
      <c r="F188" s="386"/>
      <c r="G188" s="386" t="s">
        <v>512</v>
      </c>
      <c r="H188" s="414" t="s">
        <v>513</v>
      </c>
      <c r="I188" s="415">
        <v>1608740.99</v>
      </c>
      <c r="J188" s="416" t="s">
        <v>514</v>
      </c>
      <c r="K188" s="417">
        <v>42621</v>
      </c>
      <c r="L188" s="418" t="s">
        <v>122</v>
      </c>
      <c r="M188" s="419" t="s">
        <v>515</v>
      </c>
      <c r="N188" s="417">
        <v>42675</v>
      </c>
      <c r="O188" s="420">
        <v>218318</v>
      </c>
      <c r="P188" s="417">
        <v>42705</v>
      </c>
      <c r="Q188" s="394" t="s">
        <v>2956</v>
      </c>
    </row>
    <row r="189" spans="1:17" s="310" customFormat="1" x14ac:dyDescent="0.25">
      <c r="A189" s="385" t="s">
        <v>23</v>
      </c>
      <c r="B189" s="386">
        <v>2</v>
      </c>
      <c r="C189" s="386">
        <v>7</v>
      </c>
      <c r="D189" s="386">
        <v>1</v>
      </c>
      <c r="E189" s="386">
        <v>2</v>
      </c>
      <c r="F189" s="386"/>
      <c r="G189" s="386" t="s">
        <v>573</v>
      </c>
      <c r="H189" s="414" t="s">
        <v>574</v>
      </c>
      <c r="I189" s="415">
        <v>430759.16</v>
      </c>
      <c r="J189" s="416" t="s">
        <v>518</v>
      </c>
      <c r="K189" s="417">
        <v>42653</v>
      </c>
      <c r="L189" s="418" t="s">
        <v>122</v>
      </c>
      <c r="M189" s="386" t="s">
        <v>575</v>
      </c>
      <c r="N189" s="400">
        <v>42692</v>
      </c>
      <c r="O189" s="433">
        <v>218370</v>
      </c>
      <c r="P189" s="400">
        <v>42706</v>
      </c>
      <c r="Q189" s="394" t="s">
        <v>2956</v>
      </c>
    </row>
    <row r="190" spans="1:17" s="310" customFormat="1" x14ac:dyDescent="0.25">
      <c r="A190" s="385" t="s">
        <v>23</v>
      </c>
      <c r="B190" s="386">
        <v>2</v>
      </c>
      <c r="C190" s="386">
        <v>7</v>
      </c>
      <c r="D190" s="386">
        <v>1</v>
      </c>
      <c r="E190" s="386">
        <v>2</v>
      </c>
      <c r="F190" s="386"/>
      <c r="G190" s="386" t="s">
        <v>552</v>
      </c>
      <c r="H190" s="414" t="s">
        <v>553</v>
      </c>
      <c r="I190" s="415">
        <v>1863802.24</v>
      </c>
      <c r="J190" s="416" t="s">
        <v>525</v>
      </c>
      <c r="K190" s="417">
        <v>42628</v>
      </c>
      <c r="L190" s="418" t="s">
        <v>122</v>
      </c>
      <c r="M190" s="386" t="s">
        <v>554</v>
      </c>
      <c r="N190" s="400">
        <v>42706</v>
      </c>
      <c r="O190" s="433">
        <v>218849</v>
      </c>
      <c r="P190" s="400">
        <v>42712</v>
      </c>
      <c r="Q190" s="394" t="s">
        <v>2956</v>
      </c>
    </row>
    <row r="191" spans="1:17" s="310" customFormat="1" x14ac:dyDescent="0.25">
      <c r="A191" s="385" t="s">
        <v>23</v>
      </c>
      <c r="B191" s="386">
        <v>2</v>
      </c>
      <c r="C191" s="386">
        <v>7</v>
      </c>
      <c r="D191" s="386">
        <v>1</v>
      </c>
      <c r="E191" s="386">
        <v>2</v>
      </c>
      <c r="F191" s="386"/>
      <c r="G191" s="386" t="s">
        <v>558</v>
      </c>
      <c r="H191" s="414" t="s">
        <v>559</v>
      </c>
      <c r="I191" s="415">
        <v>299828.90000000002</v>
      </c>
      <c r="J191" s="416" t="s">
        <v>518</v>
      </c>
      <c r="K191" s="417">
        <v>42650</v>
      </c>
      <c r="L191" s="418" t="s">
        <v>122</v>
      </c>
      <c r="M191" s="386" t="s">
        <v>561</v>
      </c>
      <c r="N191" s="400">
        <v>42710</v>
      </c>
      <c r="O191" s="433">
        <v>218900</v>
      </c>
      <c r="P191" s="400">
        <v>42712</v>
      </c>
      <c r="Q191" s="394" t="s">
        <v>2956</v>
      </c>
    </row>
    <row r="192" spans="1:17" s="310" customFormat="1" x14ac:dyDescent="0.25">
      <c r="A192" s="385" t="s">
        <v>23</v>
      </c>
      <c r="B192" s="386">
        <v>2</v>
      </c>
      <c r="C192" s="386">
        <v>7</v>
      </c>
      <c r="D192" s="386">
        <v>1</v>
      </c>
      <c r="E192" s="386">
        <v>2</v>
      </c>
      <c r="F192" s="386"/>
      <c r="G192" s="386" t="s">
        <v>558</v>
      </c>
      <c r="H192" s="414" t="s">
        <v>559</v>
      </c>
      <c r="I192" s="415">
        <v>6959252.7400000002</v>
      </c>
      <c r="J192" s="416" t="s">
        <v>518</v>
      </c>
      <c r="K192" s="417">
        <v>42705</v>
      </c>
      <c r="L192" s="418" t="s">
        <v>122</v>
      </c>
      <c r="M192" s="386" t="s">
        <v>560</v>
      </c>
      <c r="N192" s="400">
        <v>42710</v>
      </c>
      <c r="O192" s="433">
        <v>218970</v>
      </c>
      <c r="P192" s="400">
        <v>42712</v>
      </c>
      <c r="Q192" s="394" t="s">
        <v>2956</v>
      </c>
    </row>
    <row r="193" spans="1:17" s="310" customFormat="1" x14ac:dyDescent="0.25">
      <c r="A193" s="385" t="s">
        <v>23</v>
      </c>
      <c r="B193" s="386">
        <v>2</v>
      </c>
      <c r="C193" s="386">
        <v>7</v>
      </c>
      <c r="D193" s="386">
        <v>1</v>
      </c>
      <c r="E193" s="386">
        <v>2</v>
      </c>
      <c r="F193" s="386"/>
      <c r="G193" s="386" t="s">
        <v>569</v>
      </c>
      <c r="H193" s="414" t="s">
        <v>570</v>
      </c>
      <c r="I193" s="415">
        <v>2121198.21</v>
      </c>
      <c r="J193" s="416" t="s">
        <v>571</v>
      </c>
      <c r="K193" s="417">
        <v>42689</v>
      </c>
      <c r="L193" s="418" t="s">
        <v>122</v>
      </c>
      <c r="M193" s="386" t="s">
        <v>572</v>
      </c>
      <c r="N193" s="400">
        <v>42710</v>
      </c>
      <c r="O193" s="433">
        <v>218989</v>
      </c>
      <c r="P193" s="400">
        <v>42712</v>
      </c>
      <c r="Q193" s="394" t="s">
        <v>2956</v>
      </c>
    </row>
    <row r="194" spans="1:17" s="310" customFormat="1" x14ac:dyDescent="0.25">
      <c r="A194" s="385" t="s">
        <v>23</v>
      </c>
      <c r="B194" s="386">
        <v>2</v>
      </c>
      <c r="C194" s="386">
        <v>7</v>
      </c>
      <c r="D194" s="386">
        <v>1</v>
      </c>
      <c r="E194" s="386">
        <v>2</v>
      </c>
      <c r="F194" s="386"/>
      <c r="G194" s="386" t="s">
        <v>547</v>
      </c>
      <c r="H194" s="414" t="s">
        <v>548</v>
      </c>
      <c r="I194" s="415">
        <v>1569393.7</v>
      </c>
      <c r="J194" s="416" t="s">
        <v>537</v>
      </c>
      <c r="K194" s="417">
        <v>42696</v>
      </c>
      <c r="L194" s="418" t="s">
        <v>511</v>
      </c>
      <c r="M194" s="386" t="s">
        <v>551</v>
      </c>
      <c r="N194" s="400">
        <v>42706</v>
      </c>
      <c r="O194" s="433">
        <v>219280</v>
      </c>
      <c r="P194" s="400">
        <v>42717</v>
      </c>
      <c r="Q194" s="394" t="s">
        <v>2956</v>
      </c>
    </row>
    <row r="195" spans="1:17" s="310" customFormat="1" ht="25.5" x14ac:dyDescent="0.25">
      <c r="A195" s="385" t="s">
        <v>23</v>
      </c>
      <c r="B195" s="386">
        <v>2</v>
      </c>
      <c r="C195" s="386">
        <v>7</v>
      </c>
      <c r="D195" s="386">
        <v>1</v>
      </c>
      <c r="E195" s="386">
        <v>2</v>
      </c>
      <c r="F195" s="386"/>
      <c r="G195" s="386" t="s">
        <v>576</v>
      </c>
      <c r="H195" s="414" t="s">
        <v>577</v>
      </c>
      <c r="I195" s="415">
        <v>6934830.9800000004</v>
      </c>
      <c r="J195" s="416" t="s">
        <v>578</v>
      </c>
      <c r="K195" s="417">
        <v>42681</v>
      </c>
      <c r="L195" s="418" t="s">
        <v>122</v>
      </c>
      <c r="M195" s="386" t="s">
        <v>475</v>
      </c>
      <c r="N195" s="400">
        <v>42711</v>
      </c>
      <c r="O195" s="433">
        <v>219359</v>
      </c>
      <c r="P195" s="400">
        <v>42717</v>
      </c>
      <c r="Q195" s="394" t="s">
        <v>2956</v>
      </c>
    </row>
    <row r="196" spans="1:17" s="310" customFormat="1" x14ac:dyDescent="0.25">
      <c r="A196" s="385" t="s">
        <v>23</v>
      </c>
      <c r="B196" s="386">
        <v>2</v>
      </c>
      <c r="C196" s="386">
        <v>7</v>
      </c>
      <c r="D196" s="386">
        <v>1</v>
      </c>
      <c r="E196" s="386">
        <v>2</v>
      </c>
      <c r="F196" s="386"/>
      <c r="G196" s="386" t="s">
        <v>562</v>
      </c>
      <c r="H196" s="414" t="s">
        <v>563</v>
      </c>
      <c r="I196" s="415">
        <v>1603394.9</v>
      </c>
      <c r="J196" s="416" t="s">
        <v>564</v>
      </c>
      <c r="K196" s="417">
        <v>42635</v>
      </c>
      <c r="L196" s="418" t="s">
        <v>122</v>
      </c>
      <c r="M196" s="386" t="s">
        <v>565</v>
      </c>
      <c r="N196" s="400">
        <v>42697</v>
      </c>
      <c r="O196" s="433">
        <v>219360</v>
      </c>
      <c r="P196" s="400">
        <v>42717</v>
      </c>
      <c r="Q196" s="394" t="s">
        <v>2956</v>
      </c>
    </row>
    <row r="197" spans="1:17" s="310" customFormat="1" x14ac:dyDescent="0.25">
      <c r="A197" s="385" t="s">
        <v>23</v>
      </c>
      <c r="B197" s="386">
        <v>2</v>
      </c>
      <c r="C197" s="386">
        <v>7</v>
      </c>
      <c r="D197" s="386">
        <v>1</v>
      </c>
      <c r="E197" s="386">
        <v>2</v>
      </c>
      <c r="F197" s="386"/>
      <c r="G197" s="386" t="s">
        <v>543</v>
      </c>
      <c r="H197" s="414" t="s">
        <v>544</v>
      </c>
      <c r="I197" s="415">
        <v>3431293.48</v>
      </c>
      <c r="J197" s="416" t="s">
        <v>545</v>
      </c>
      <c r="K197" s="417">
        <v>42699</v>
      </c>
      <c r="L197" s="418" t="s">
        <v>511</v>
      </c>
      <c r="M197" s="386" t="s">
        <v>546</v>
      </c>
      <c r="N197" s="400">
        <v>42703</v>
      </c>
      <c r="O197" s="433">
        <v>219636</v>
      </c>
      <c r="P197" s="400">
        <v>42719</v>
      </c>
      <c r="Q197" s="394" t="s">
        <v>2956</v>
      </c>
    </row>
    <row r="198" spans="1:17" s="310" customFormat="1" x14ac:dyDescent="0.25">
      <c r="A198" s="385" t="s">
        <v>23</v>
      </c>
      <c r="B198" s="386">
        <v>2</v>
      </c>
      <c r="C198" s="386">
        <v>7</v>
      </c>
      <c r="D198" s="386">
        <v>1</v>
      </c>
      <c r="E198" s="386">
        <v>2</v>
      </c>
      <c r="F198" s="386"/>
      <c r="G198" s="386" t="s">
        <v>566</v>
      </c>
      <c r="H198" s="414" t="s">
        <v>567</v>
      </c>
      <c r="I198" s="415">
        <v>7048762.3799999999</v>
      </c>
      <c r="J198" s="416" t="s">
        <v>518</v>
      </c>
      <c r="K198" s="417">
        <v>42682</v>
      </c>
      <c r="L198" s="418" t="s">
        <v>122</v>
      </c>
      <c r="M198" s="386" t="s">
        <v>568</v>
      </c>
      <c r="N198" s="400">
        <v>42710</v>
      </c>
      <c r="O198" s="433">
        <v>219778</v>
      </c>
      <c r="P198" s="400">
        <v>42723</v>
      </c>
      <c r="Q198" s="394" t="s">
        <v>2956</v>
      </c>
    </row>
    <row r="199" spans="1:17" s="310" customFormat="1" ht="25.5" x14ac:dyDescent="0.25">
      <c r="A199" s="385" t="s">
        <v>23</v>
      </c>
      <c r="B199" s="386">
        <v>2</v>
      </c>
      <c r="C199" s="386">
        <v>7</v>
      </c>
      <c r="D199" s="386">
        <v>1</v>
      </c>
      <c r="E199" s="386">
        <v>2</v>
      </c>
      <c r="F199" s="386"/>
      <c r="G199" s="386"/>
      <c r="H199" s="414" t="s">
        <v>589</v>
      </c>
      <c r="I199" s="415">
        <v>2186232</v>
      </c>
      <c r="J199" s="416" t="s">
        <v>537</v>
      </c>
      <c r="K199" s="417">
        <v>42661</v>
      </c>
      <c r="L199" s="418" t="s">
        <v>122</v>
      </c>
      <c r="M199" s="386" t="s">
        <v>590</v>
      </c>
      <c r="N199" s="400">
        <v>42726</v>
      </c>
      <c r="O199" s="433">
        <v>220162</v>
      </c>
      <c r="P199" s="400">
        <v>42727</v>
      </c>
      <c r="Q199" s="394" t="s">
        <v>2956</v>
      </c>
    </row>
    <row r="200" spans="1:17" s="310" customFormat="1" x14ac:dyDescent="0.25">
      <c r="A200" s="385" t="s">
        <v>23</v>
      </c>
      <c r="B200" s="386">
        <v>2</v>
      </c>
      <c r="C200" s="386">
        <v>7</v>
      </c>
      <c r="D200" s="386">
        <v>1</v>
      </c>
      <c r="E200" s="386">
        <v>2</v>
      </c>
      <c r="F200" s="386"/>
      <c r="G200" s="386" t="s">
        <v>582</v>
      </c>
      <c r="H200" s="414" t="s">
        <v>583</v>
      </c>
      <c r="I200" s="415">
        <v>1774925.84</v>
      </c>
      <c r="J200" s="416" t="s">
        <v>137</v>
      </c>
      <c r="K200" s="417">
        <v>42671</v>
      </c>
      <c r="L200" s="418" t="s">
        <v>122</v>
      </c>
      <c r="M200" s="386" t="s">
        <v>584</v>
      </c>
      <c r="N200" s="400">
        <v>42724</v>
      </c>
      <c r="O200" s="433">
        <v>220168</v>
      </c>
      <c r="P200" s="400">
        <v>42727</v>
      </c>
      <c r="Q200" s="394" t="s">
        <v>2956</v>
      </c>
    </row>
    <row r="201" spans="1:17" s="310" customFormat="1" x14ac:dyDescent="0.25">
      <c r="A201" s="385" t="s">
        <v>23</v>
      </c>
      <c r="B201" s="386">
        <v>2</v>
      </c>
      <c r="C201" s="386">
        <v>7</v>
      </c>
      <c r="D201" s="386">
        <v>1</v>
      </c>
      <c r="E201" s="386">
        <v>2</v>
      </c>
      <c r="F201" s="386"/>
      <c r="G201" s="386" t="s">
        <v>591</v>
      </c>
      <c r="H201" s="414" t="s">
        <v>592</v>
      </c>
      <c r="I201" s="415">
        <v>4974212.8899999997</v>
      </c>
      <c r="J201" s="416" t="s">
        <v>137</v>
      </c>
      <c r="K201" s="417">
        <v>42710</v>
      </c>
      <c r="L201" s="418" t="s">
        <v>122</v>
      </c>
      <c r="M201" s="386" t="s">
        <v>593</v>
      </c>
      <c r="N201" s="400">
        <v>42734</v>
      </c>
      <c r="O201" s="433">
        <v>220483</v>
      </c>
      <c r="P201" s="400">
        <v>42740</v>
      </c>
      <c r="Q201" s="394" t="s">
        <v>2956</v>
      </c>
    </row>
    <row r="202" spans="1:17" s="310" customFormat="1" x14ac:dyDescent="0.25">
      <c r="A202" s="385" t="s">
        <v>23</v>
      </c>
      <c r="B202" s="386">
        <v>2</v>
      </c>
      <c r="C202" s="386">
        <v>7</v>
      </c>
      <c r="D202" s="386">
        <v>1</v>
      </c>
      <c r="E202" s="386">
        <v>2</v>
      </c>
      <c r="F202" s="386"/>
      <c r="G202" s="386" t="s">
        <v>594</v>
      </c>
      <c r="H202" s="414" t="s">
        <v>595</v>
      </c>
      <c r="I202" s="415">
        <v>4536980.6399999997</v>
      </c>
      <c r="J202" s="416" t="s">
        <v>596</v>
      </c>
      <c r="K202" s="417">
        <v>42705</v>
      </c>
      <c r="L202" s="418" t="s">
        <v>122</v>
      </c>
      <c r="M202" s="386" t="s">
        <v>597</v>
      </c>
      <c r="N202" s="400">
        <v>42734</v>
      </c>
      <c r="O202" s="433">
        <v>220502</v>
      </c>
      <c r="P202" s="400">
        <v>42741</v>
      </c>
      <c r="Q202" s="394" t="s">
        <v>2956</v>
      </c>
    </row>
    <row r="203" spans="1:17" s="310" customFormat="1" x14ac:dyDescent="0.25">
      <c r="A203" s="385" t="s">
        <v>23</v>
      </c>
      <c r="B203" s="386">
        <v>2</v>
      </c>
      <c r="C203" s="386">
        <v>7</v>
      </c>
      <c r="D203" s="386">
        <v>1</v>
      </c>
      <c r="E203" s="386">
        <v>2</v>
      </c>
      <c r="F203" s="386"/>
      <c r="G203" s="386" t="s">
        <v>585</v>
      </c>
      <c r="H203" s="414" t="s">
        <v>586</v>
      </c>
      <c r="I203" s="415">
        <v>1958918.42</v>
      </c>
      <c r="J203" s="416" t="s">
        <v>587</v>
      </c>
      <c r="K203" s="417">
        <v>42719</v>
      </c>
      <c r="L203" s="418" t="s">
        <v>122</v>
      </c>
      <c r="M203" s="386" t="s">
        <v>588</v>
      </c>
      <c r="N203" s="400">
        <v>42726</v>
      </c>
      <c r="O203" s="433">
        <v>220592</v>
      </c>
      <c r="P203" s="400">
        <v>42746</v>
      </c>
      <c r="Q203" s="394" t="s">
        <v>2956</v>
      </c>
    </row>
    <row r="204" spans="1:17" s="310" customFormat="1" x14ac:dyDescent="0.25">
      <c r="A204" s="385" t="s">
        <v>23</v>
      </c>
      <c r="B204" s="386">
        <v>2</v>
      </c>
      <c r="C204" s="386">
        <v>7</v>
      </c>
      <c r="D204" s="386">
        <v>1</v>
      </c>
      <c r="E204" s="386">
        <v>2</v>
      </c>
      <c r="F204" s="386"/>
      <c r="G204" s="386" t="s">
        <v>598</v>
      </c>
      <c r="H204" s="414" t="s">
        <v>599</v>
      </c>
      <c r="I204" s="415">
        <v>3713909.02</v>
      </c>
      <c r="J204" s="416" t="s">
        <v>600</v>
      </c>
      <c r="K204" s="417">
        <v>42702</v>
      </c>
      <c r="L204" s="418" t="s">
        <v>122</v>
      </c>
      <c r="M204" s="386" t="s">
        <v>601</v>
      </c>
      <c r="N204" s="400">
        <v>42746</v>
      </c>
      <c r="O204" s="433">
        <v>220624</v>
      </c>
      <c r="P204" s="400">
        <v>42748</v>
      </c>
      <c r="Q204" s="394" t="s">
        <v>2956</v>
      </c>
    </row>
    <row r="205" spans="1:17" s="310" customFormat="1" x14ac:dyDescent="0.25">
      <c r="A205" s="385" t="s">
        <v>23</v>
      </c>
      <c r="B205" s="386">
        <v>2</v>
      </c>
      <c r="C205" s="386">
        <v>7</v>
      </c>
      <c r="D205" s="386">
        <v>1</v>
      </c>
      <c r="E205" s="386">
        <v>2</v>
      </c>
      <c r="F205" s="386"/>
      <c r="G205" s="386" t="s">
        <v>606</v>
      </c>
      <c r="H205" s="414" t="s">
        <v>607</v>
      </c>
      <c r="I205" s="415">
        <v>6450946.2999999998</v>
      </c>
      <c r="J205" s="416" t="s">
        <v>600</v>
      </c>
      <c r="K205" s="417">
        <v>42706</v>
      </c>
      <c r="L205" s="417" t="s">
        <v>122</v>
      </c>
      <c r="M205" s="386" t="s">
        <v>608</v>
      </c>
      <c r="N205" s="400">
        <v>42752</v>
      </c>
      <c r="O205" s="433">
        <v>220701</v>
      </c>
      <c r="P205" s="417">
        <v>42754</v>
      </c>
      <c r="Q205" s="394" t="s">
        <v>2956</v>
      </c>
    </row>
    <row r="206" spans="1:17" s="310" customFormat="1" x14ac:dyDescent="0.25">
      <c r="A206" s="385" t="s">
        <v>23</v>
      </c>
      <c r="B206" s="386">
        <v>2</v>
      </c>
      <c r="C206" s="386">
        <v>7</v>
      </c>
      <c r="D206" s="386">
        <v>1</v>
      </c>
      <c r="E206" s="386">
        <v>2</v>
      </c>
      <c r="F206" s="386"/>
      <c r="G206" s="386" t="s">
        <v>602</v>
      </c>
      <c r="H206" s="414" t="s">
        <v>603</v>
      </c>
      <c r="I206" s="415">
        <v>1285730.29</v>
      </c>
      <c r="J206" s="416" t="s">
        <v>604</v>
      </c>
      <c r="K206" s="417">
        <v>42733</v>
      </c>
      <c r="L206" s="417" t="s">
        <v>122</v>
      </c>
      <c r="M206" s="386" t="s">
        <v>605</v>
      </c>
      <c r="N206" s="400">
        <v>42752</v>
      </c>
      <c r="O206" s="433">
        <v>220713</v>
      </c>
      <c r="P206" s="417">
        <v>42754</v>
      </c>
      <c r="Q206" s="394" t="s">
        <v>2956</v>
      </c>
    </row>
    <row r="207" spans="1:17" s="310" customFormat="1" x14ac:dyDescent="0.25">
      <c r="A207" s="385" t="s">
        <v>23</v>
      </c>
      <c r="B207" s="386">
        <v>2</v>
      </c>
      <c r="C207" s="386">
        <v>7</v>
      </c>
      <c r="D207" s="386">
        <v>1</v>
      </c>
      <c r="E207" s="386">
        <v>2</v>
      </c>
      <c r="F207" s="386"/>
      <c r="G207" s="386" t="s">
        <v>555</v>
      </c>
      <c r="H207" s="414" t="s">
        <v>556</v>
      </c>
      <c r="I207" s="415">
        <v>3105960.361</v>
      </c>
      <c r="J207" s="416" t="s">
        <v>518</v>
      </c>
      <c r="K207" s="417">
        <v>42698</v>
      </c>
      <c r="L207" s="418" t="s">
        <v>122</v>
      </c>
      <c r="M207" s="386" t="s">
        <v>557</v>
      </c>
      <c r="N207" s="400">
        <v>42710</v>
      </c>
      <c r="O207" s="433">
        <v>220890</v>
      </c>
      <c r="P207" s="400">
        <v>42755</v>
      </c>
      <c r="Q207" s="394" t="s">
        <v>2956</v>
      </c>
    </row>
    <row r="208" spans="1:17" s="310" customFormat="1" x14ac:dyDescent="0.25">
      <c r="A208" s="385" t="s">
        <v>23</v>
      </c>
      <c r="B208" s="386">
        <v>2</v>
      </c>
      <c r="C208" s="386">
        <v>7</v>
      </c>
      <c r="D208" s="386">
        <v>1</v>
      </c>
      <c r="E208" s="386">
        <v>2</v>
      </c>
      <c r="F208" s="386"/>
      <c r="G208" s="386" t="s">
        <v>612</v>
      </c>
      <c r="H208" s="414" t="s">
        <v>613</v>
      </c>
      <c r="I208" s="415">
        <v>1073389.6599999999</v>
      </c>
      <c r="J208" s="416" t="s">
        <v>614</v>
      </c>
      <c r="K208" s="417">
        <v>42740</v>
      </c>
      <c r="L208" s="417" t="s">
        <v>122</v>
      </c>
      <c r="M208" s="386" t="s">
        <v>615</v>
      </c>
      <c r="N208" s="400">
        <v>42761</v>
      </c>
      <c r="O208" s="433">
        <v>220922</v>
      </c>
      <c r="P208" s="417">
        <v>42758</v>
      </c>
      <c r="Q208" s="394" t="s">
        <v>2956</v>
      </c>
    </row>
    <row r="209" spans="1:17" s="310" customFormat="1" x14ac:dyDescent="0.25">
      <c r="A209" s="385" t="s">
        <v>23</v>
      </c>
      <c r="B209" s="386">
        <v>2</v>
      </c>
      <c r="C209" s="386">
        <v>7</v>
      </c>
      <c r="D209" s="386">
        <v>1</v>
      </c>
      <c r="E209" s="386">
        <v>2</v>
      </c>
      <c r="F209" s="386"/>
      <c r="G209" s="386" t="s">
        <v>609</v>
      </c>
      <c r="H209" s="414" t="s">
        <v>556</v>
      </c>
      <c r="I209" s="415">
        <v>582675.17000000004</v>
      </c>
      <c r="J209" s="416" t="s">
        <v>610</v>
      </c>
      <c r="K209" s="417">
        <v>42705</v>
      </c>
      <c r="L209" s="417" t="s">
        <v>122</v>
      </c>
      <c r="M209" s="386" t="s">
        <v>611</v>
      </c>
      <c r="N209" s="400">
        <v>42754</v>
      </c>
      <c r="O209" s="433">
        <v>221429</v>
      </c>
      <c r="P209" s="417">
        <v>42760</v>
      </c>
      <c r="Q209" s="394" t="s">
        <v>2956</v>
      </c>
    </row>
    <row r="210" spans="1:17" s="310" customFormat="1" ht="25.5" x14ac:dyDescent="0.25">
      <c r="A210" s="411" t="s">
        <v>23</v>
      </c>
      <c r="B210" s="412" t="s">
        <v>30</v>
      </c>
      <c r="C210" s="412" t="s">
        <v>124</v>
      </c>
      <c r="D210" s="427" t="s">
        <v>24</v>
      </c>
      <c r="E210" s="412" t="s">
        <v>30</v>
      </c>
      <c r="F210" s="412"/>
      <c r="G210" s="427" t="s">
        <v>293</v>
      </c>
      <c r="H210" s="397" t="s">
        <v>107</v>
      </c>
      <c r="I210" s="415">
        <v>361139</v>
      </c>
      <c r="J210" s="416" t="s">
        <v>294</v>
      </c>
      <c r="K210" s="417">
        <v>42711</v>
      </c>
      <c r="L210" s="418" t="s">
        <v>34</v>
      </c>
      <c r="M210" s="392" t="s">
        <v>295</v>
      </c>
      <c r="N210" s="390">
        <v>42761</v>
      </c>
      <c r="O210" s="393">
        <v>222006</v>
      </c>
      <c r="P210" s="390">
        <v>42762</v>
      </c>
      <c r="Q210" s="394" t="s">
        <v>2956</v>
      </c>
    </row>
    <row r="211" spans="1:17" s="310" customFormat="1" x14ac:dyDescent="0.25">
      <c r="A211" s="385" t="s">
        <v>23</v>
      </c>
      <c r="B211" s="386">
        <v>2</v>
      </c>
      <c r="C211" s="386">
        <v>7</v>
      </c>
      <c r="D211" s="386">
        <v>1</v>
      </c>
      <c r="E211" s="386">
        <v>2</v>
      </c>
      <c r="F211" s="386"/>
      <c r="G211" s="386" t="s">
        <v>616</v>
      </c>
      <c r="H211" s="414" t="s">
        <v>617</v>
      </c>
      <c r="I211" s="415">
        <v>598870.44999999995</v>
      </c>
      <c r="J211" s="416" t="s">
        <v>618</v>
      </c>
      <c r="K211" s="417">
        <v>42723</v>
      </c>
      <c r="L211" s="417" t="s">
        <v>511</v>
      </c>
      <c r="M211" s="386" t="s">
        <v>619</v>
      </c>
      <c r="N211" s="400">
        <v>42766</v>
      </c>
      <c r="O211" s="433">
        <v>222486</v>
      </c>
      <c r="P211" s="417">
        <v>42767</v>
      </c>
      <c r="Q211" s="394" t="s">
        <v>2956</v>
      </c>
    </row>
    <row r="212" spans="1:17" s="310" customFormat="1" x14ac:dyDescent="0.25">
      <c r="A212" s="385" t="s">
        <v>23</v>
      </c>
      <c r="B212" s="386">
        <v>2</v>
      </c>
      <c r="C212" s="386">
        <v>7</v>
      </c>
      <c r="D212" s="386">
        <v>1</v>
      </c>
      <c r="E212" s="386">
        <v>2</v>
      </c>
      <c r="F212" s="386"/>
      <c r="G212" s="386" t="s">
        <v>620</v>
      </c>
      <c r="H212" s="414" t="s">
        <v>621</v>
      </c>
      <c r="I212" s="415">
        <v>741966.96</v>
      </c>
      <c r="J212" s="416" t="s">
        <v>529</v>
      </c>
      <c r="K212" s="417">
        <v>42710</v>
      </c>
      <c r="L212" s="417" t="s">
        <v>122</v>
      </c>
      <c r="M212" s="386" t="s">
        <v>622</v>
      </c>
      <c r="N212" s="400">
        <v>42766</v>
      </c>
      <c r="O212" s="433">
        <v>222697</v>
      </c>
      <c r="P212" s="417">
        <v>42768</v>
      </c>
      <c r="Q212" s="394" t="s">
        <v>2956</v>
      </c>
    </row>
    <row r="213" spans="1:17" s="310" customFormat="1" x14ac:dyDescent="0.25">
      <c r="A213" s="385" t="s">
        <v>23</v>
      </c>
      <c r="B213" s="386" t="s">
        <v>30</v>
      </c>
      <c r="C213" s="386" t="s">
        <v>124</v>
      </c>
      <c r="D213" s="386" t="s">
        <v>24</v>
      </c>
      <c r="E213" s="386" t="s">
        <v>30</v>
      </c>
      <c r="F213" s="386"/>
      <c r="G213" s="386" t="s">
        <v>547</v>
      </c>
      <c r="H213" s="414" t="s">
        <v>548</v>
      </c>
      <c r="I213" s="415">
        <v>2036435.28</v>
      </c>
      <c r="J213" s="416" t="s">
        <v>549</v>
      </c>
      <c r="K213" s="417">
        <v>42692</v>
      </c>
      <c r="L213" s="418" t="s">
        <v>122</v>
      </c>
      <c r="M213" s="386" t="s">
        <v>550</v>
      </c>
      <c r="N213" s="400">
        <v>42768</v>
      </c>
      <c r="O213" s="433">
        <v>222815</v>
      </c>
      <c r="P213" s="400">
        <v>42769</v>
      </c>
      <c r="Q213" s="394" t="s">
        <v>2956</v>
      </c>
    </row>
    <row r="214" spans="1:17" s="310" customFormat="1" x14ac:dyDescent="0.25">
      <c r="A214" s="385" t="s">
        <v>23</v>
      </c>
      <c r="B214" s="386">
        <v>2</v>
      </c>
      <c r="C214" s="386">
        <v>7</v>
      </c>
      <c r="D214" s="386">
        <v>1</v>
      </c>
      <c r="E214" s="386">
        <v>2</v>
      </c>
      <c r="F214" s="386"/>
      <c r="G214" s="386" t="s">
        <v>496</v>
      </c>
      <c r="H214" s="414" t="s">
        <v>497</v>
      </c>
      <c r="I214" s="415">
        <v>2359907.15</v>
      </c>
      <c r="J214" s="416" t="s">
        <v>498</v>
      </c>
      <c r="K214" s="417">
        <v>42731</v>
      </c>
      <c r="L214" s="418" t="s">
        <v>122</v>
      </c>
      <c r="M214" s="386" t="s">
        <v>499</v>
      </c>
      <c r="N214" s="400">
        <v>42752</v>
      </c>
      <c r="O214" s="420">
        <v>222951</v>
      </c>
      <c r="P214" s="417">
        <v>42772</v>
      </c>
      <c r="Q214" s="394" t="s">
        <v>2956</v>
      </c>
    </row>
    <row r="215" spans="1:17" s="310" customFormat="1" x14ac:dyDescent="0.25">
      <c r="A215" s="385" t="s">
        <v>23</v>
      </c>
      <c r="B215" s="386">
        <v>2</v>
      </c>
      <c r="C215" s="386">
        <v>7</v>
      </c>
      <c r="D215" s="386">
        <v>1</v>
      </c>
      <c r="E215" s="386">
        <v>2</v>
      </c>
      <c r="F215" s="386"/>
      <c r="G215" s="386" t="s">
        <v>500</v>
      </c>
      <c r="H215" s="414" t="s">
        <v>501</v>
      </c>
      <c r="I215" s="415">
        <v>4903098.6500000004</v>
      </c>
      <c r="J215" s="416" t="s">
        <v>502</v>
      </c>
      <c r="K215" s="417">
        <v>42758</v>
      </c>
      <c r="L215" s="418" t="s">
        <v>122</v>
      </c>
      <c r="M215" s="419" t="s">
        <v>503</v>
      </c>
      <c r="N215" s="417">
        <v>42772</v>
      </c>
      <c r="O215" s="420">
        <v>223441</v>
      </c>
      <c r="P215" s="417">
        <v>42776</v>
      </c>
      <c r="Q215" s="394" t="s">
        <v>2956</v>
      </c>
    </row>
    <row r="216" spans="1:17" s="310" customFormat="1" x14ac:dyDescent="0.25">
      <c r="A216" s="385" t="s">
        <v>23</v>
      </c>
      <c r="B216" s="386">
        <v>2</v>
      </c>
      <c r="C216" s="386">
        <v>7</v>
      </c>
      <c r="D216" s="386">
        <v>1</v>
      </c>
      <c r="E216" s="386">
        <v>2</v>
      </c>
      <c r="F216" s="386"/>
      <c r="G216" s="386" t="s">
        <v>492</v>
      </c>
      <c r="H216" s="414" t="s">
        <v>493</v>
      </c>
      <c r="I216" s="415">
        <v>3639102.35</v>
      </c>
      <c r="J216" s="416" t="s">
        <v>494</v>
      </c>
      <c r="K216" s="417">
        <v>42745</v>
      </c>
      <c r="L216" s="418" t="s">
        <v>122</v>
      </c>
      <c r="M216" s="386" t="s">
        <v>495</v>
      </c>
      <c r="N216" s="400">
        <v>42775</v>
      </c>
      <c r="O216" s="420">
        <v>224091</v>
      </c>
      <c r="P216" s="417">
        <v>42780</v>
      </c>
      <c r="Q216" s="394" t="s">
        <v>2956</v>
      </c>
    </row>
    <row r="217" spans="1:17" x14ac:dyDescent="0.25">
      <c r="A217" s="272"/>
      <c r="B217" s="272"/>
      <c r="C217" s="272"/>
      <c r="D217" s="272"/>
      <c r="E217" s="272"/>
      <c r="F217" s="272"/>
      <c r="G217" s="272"/>
      <c r="H217" s="259"/>
      <c r="I217" s="260">
        <f>SUM(I8:I216)</f>
        <v>608267588.23559999</v>
      </c>
      <c r="J217" s="261"/>
      <c r="K217" s="262"/>
      <c r="L217" s="263"/>
      <c r="M217" s="264"/>
      <c r="N217" s="262"/>
      <c r="O217" s="265"/>
      <c r="P217" s="288"/>
      <c r="Q217" s="289"/>
    </row>
    <row r="218" spans="1:17" x14ac:dyDescent="0.25">
      <c r="A218" s="272"/>
      <c r="B218" s="272"/>
      <c r="C218" s="272"/>
      <c r="D218" s="272"/>
      <c r="E218" s="272"/>
      <c r="F218" s="272"/>
      <c r="G218" s="272"/>
      <c r="H218" s="259"/>
      <c r="I218" s="260">
        <f>+I217/2</f>
        <v>304133794.1178</v>
      </c>
      <c r="J218" s="261"/>
      <c r="K218" s="262"/>
      <c r="L218" s="263"/>
      <c r="M218" s="264"/>
      <c r="N218" s="262"/>
      <c r="O218" s="265"/>
      <c r="P218" s="288"/>
      <c r="Q218" s="289"/>
    </row>
    <row r="219" spans="1:17" x14ac:dyDescent="0.25">
      <c r="A219" s="272"/>
      <c r="B219" s="272"/>
      <c r="C219" s="272"/>
      <c r="D219" s="272"/>
      <c r="E219" s="272"/>
      <c r="F219" s="272"/>
      <c r="G219" s="272"/>
      <c r="H219" s="259"/>
      <c r="I219" s="260">
        <f>+I7-I218</f>
        <v>0</v>
      </c>
      <c r="J219" s="261"/>
      <c r="K219" s="262"/>
      <c r="L219" s="263"/>
      <c r="M219" s="264"/>
      <c r="N219" s="262"/>
      <c r="O219" s="265"/>
      <c r="P219" s="288"/>
      <c r="Q219" s="289"/>
    </row>
    <row r="220" spans="1:17" x14ac:dyDescent="0.25">
      <c r="A220" s="272"/>
      <c r="B220" s="272"/>
      <c r="C220" s="272"/>
      <c r="D220" s="272"/>
      <c r="E220" s="272"/>
      <c r="F220" s="272"/>
      <c r="G220" s="272"/>
      <c r="H220" s="259"/>
      <c r="I220" s="260"/>
      <c r="J220" s="261"/>
      <c r="K220" s="262"/>
      <c r="L220" s="263"/>
      <c r="M220" s="264"/>
      <c r="N220" s="262"/>
      <c r="O220" s="265"/>
      <c r="P220" s="288"/>
      <c r="Q220" s="289"/>
    </row>
    <row r="221" spans="1:17" x14ac:dyDescent="0.25">
      <c r="A221" s="272"/>
      <c r="B221" s="272"/>
      <c r="C221" s="272"/>
      <c r="D221" s="272"/>
      <c r="E221" s="272"/>
      <c r="F221" s="272"/>
      <c r="G221" s="272"/>
      <c r="H221" s="259"/>
      <c r="I221" s="260"/>
      <c r="J221" s="261"/>
      <c r="K221" s="262"/>
      <c r="L221" s="263"/>
      <c r="M221" s="264"/>
      <c r="N221" s="262"/>
      <c r="O221" s="265"/>
      <c r="P221" s="288"/>
      <c r="Q221" s="289"/>
    </row>
    <row r="222" spans="1:17" x14ac:dyDescent="0.25">
      <c r="A222" s="272"/>
      <c r="B222" s="272"/>
      <c r="C222" s="272"/>
      <c r="D222" s="272"/>
      <c r="E222" s="272"/>
      <c r="F222" s="272"/>
      <c r="G222" s="272" t="s">
        <v>472</v>
      </c>
      <c r="H222" s="259"/>
      <c r="I222" s="260">
        <v>216</v>
      </c>
      <c r="J222" s="261"/>
      <c r="K222" s="262"/>
      <c r="L222" s="263"/>
      <c r="M222" s="264"/>
      <c r="N222" s="262"/>
      <c r="O222" s="265"/>
      <c r="P222" s="288"/>
      <c r="Q222" s="289"/>
    </row>
    <row r="223" spans="1:17" x14ac:dyDescent="0.25">
      <c r="A223" s="272"/>
      <c r="B223" s="272"/>
      <c r="C223" s="272"/>
      <c r="D223" s="272"/>
      <c r="E223" s="272"/>
      <c r="F223" s="272"/>
      <c r="G223" s="272" t="s">
        <v>472</v>
      </c>
      <c r="H223" s="259"/>
      <c r="I223" s="260">
        <v>-46</v>
      </c>
      <c r="J223" s="261"/>
      <c r="K223" s="262"/>
      <c r="L223" s="263"/>
      <c r="M223" s="264"/>
      <c r="N223" s="262"/>
      <c r="O223" s="265"/>
      <c r="P223" s="288"/>
      <c r="Q223" s="289"/>
    </row>
    <row r="224" spans="1:17" x14ac:dyDescent="0.25">
      <c r="A224" s="258"/>
      <c r="B224" s="258"/>
      <c r="C224" s="258"/>
      <c r="D224" s="258"/>
      <c r="E224" s="258"/>
      <c r="F224" s="258"/>
      <c r="G224" s="258" t="s">
        <v>472</v>
      </c>
      <c r="H224" s="259"/>
      <c r="I224" s="260">
        <f>+I222+I223</f>
        <v>170</v>
      </c>
      <c r="J224" s="261">
        <v>157</v>
      </c>
      <c r="K224" s="262" t="s">
        <v>472</v>
      </c>
      <c r="L224" s="263"/>
      <c r="M224" s="264"/>
      <c r="N224" s="262"/>
      <c r="O224" s="265"/>
      <c r="P224" s="262"/>
    </row>
    <row r="225" spans="1:16" x14ac:dyDescent="0.25">
      <c r="A225" s="266"/>
      <c r="B225" s="267"/>
      <c r="C225" s="267"/>
      <c r="D225" s="267"/>
      <c r="E225" s="267"/>
      <c r="F225" s="267"/>
      <c r="G225" s="267"/>
      <c r="H225" s="259" t="s">
        <v>2861</v>
      </c>
      <c r="I225" s="260">
        <f>SUM(I8:I9)/2</f>
        <v>219957.04</v>
      </c>
      <c r="J225" s="261">
        <f>+I224-J224</f>
        <v>13</v>
      </c>
      <c r="K225" s="262"/>
      <c r="L225" s="263"/>
      <c r="M225" s="264"/>
      <c r="N225" s="262"/>
      <c r="O225" s="265"/>
      <c r="P225" s="268"/>
    </row>
    <row r="226" spans="1:16" x14ac:dyDescent="0.25">
      <c r="A226" s="269">
        <v>1</v>
      </c>
      <c r="B226" s="267"/>
      <c r="C226" s="267"/>
      <c r="D226" s="267"/>
      <c r="E226" s="267"/>
      <c r="F226" s="267"/>
      <c r="G226" s="267"/>
      <c r="H226" s="267" t="s">
        <v>2862</v>
      </c>
      <c r="I226" s="270">
        <v>0</v>
      </c>
      <c r="J226" s="271"/>
      <c r="K226" s="268"/>
      <c r="L226" s="272"/>
      <c r="M226" s="272"/>
      <c r="N226" s="273"/>
      <c r="O226" s="274"/>
      <c r="P226" s="268"/>
    </row>
    <row r="227" spans="1:16" x14ac:dyDescent="0.25">
      <c r="A227" s="269">
        <v>2</v>
      </c>
      <c r="B227" s="267"/>
      <c r="C227" s="267"/>
      <c r="D227" s="267"/>
      <c r="E227" s="267"/>
      <c r="F227" s="267"/>
      <c r="G227" s="267"/>
      <c r="H227" s="267" t="s">
        <v>2863</v>
      </c>
      <c r="I227" s="270">
        <f>SUM(I13:I216)/2</f>
        <v>286441215.55279994</v>
      </c>
      <c r="J227" s="271"/>
      <c r="K227" s="268"/>
      <c r="L227" s="272"/>
      <c r="M227" s="272"/>
      <c r="N227" s="268"/>
      <c r="O227" s="274"/>
      <c r="P227" s="268"/>
    </row>
    <row r="228" spans="1:16" x14ac:dyDescent="0.25">
      <c r="A228" s="269">
        <v>3</v>
      </c>
      <c r="B228" s="267"/>
      <c r="C228" s="267"/>
      <c r="D228" s="267"/>
      <c r="E228" s="267"/>
      <c r="F228" s="267"/>
      <c r="G228" s="267"/>
      <c r="H228" s="267" t="s">
        <v>2864</v>
      </c>
      <c r="I228" s="270" t="e">
        <f>SUM(#REF!)/2</f>
        <v>#REF!</v>
      </c>
      <c r="J228" s="271"/>
      <c r="K228" s="268"/>
      <c r="L228" s="272"/>
      <c r="M228" s="272"/>
      <c r="N228" s="268"/>
      <c r="O228" s="274"/>
      <c r="P228" s="268"/>
    </row>
    <row r="229" spans="1:16" x14ac:dyDescent="0.25">
      <c r="A229" s="269">
        <v>4</v>
      </c>
      <c r="B229" s="267"/>
      <c r="C229" s="267"/>
      <c r="D229" s="267"/>
      <c r="E229" s="267"/>
      <c r="F229" s="267"/>
      <c r="G229" s="267"/>
      <c r="H229" s="267" t="s">
        <v>2865</v>
      </c>
      <c r="I229" s="270" t="e">
        <f>SUM(#REF!)/2</f>
        <v>#REF!</v>
      </c>
      <c r="J229" s="271"/>
      <c r="K229" s="268"/>
      <c r="L229" s="272"/>
      <c r="M229" s="272"/>
      <c r="N229" s="268"/>
      <c r="O229" s="274"/>
      <c r="P229" s="268"/>
    </row>
    <row r="230" spans="1:16" x14ac:dyDescent="0.25">
      <c r="A230" s="269">
        <v>6</v>
      </c>
      <c r="B230" s="267"/>
      <c r="C230" s="267"/>
      <c r="D230" s="267"/>
      <c r="E230" s="267"/>
      <c r="F230" s="267"/>
      <c r="G230" s="267"/>
      <c r="H230" s="267" t="s">
        <v>2866</v>
      </c>
      <c r="I230" s="270" t="e">
        <f>SUM(#REF!)/2</f>
        <v>#REF!</v>
      </c>
      <c r="J230" s="271"/>
      <c r="K230" s="268"/>
      <c r="L230" s="272"/>
      <c r="M230" s="272"/>
      <c r="N230" s="268"/>
      <c r="O230" s="274"/>
      <c r="P230" s="268"/>
    </row>
    <row r="231" spans="1:16" x14ac:dyDescent="0.25">
      <c r="A231" s="269">
        <v>7</v>
      </c>
      <c r="B231" s="267"/>
      <c r="C231" s="267"/>
      <c r="D231" s="267"/>
      <c r="E231" s="267"/>
      <c r="F231" s="267"/>
      <c r="G231" s="267"/>
      <c r="H231" s="267" t="s">
        <v>2867</v>
      </c>
      <c r="I231" s="270" t="e">
        <f>SUM(#REF!)/2</f>
        <v>#REF!</v>
      </c>
      <c r="J231" s="271"/>
      <c r="K231" s="268"/>
      <c r="L231" s="272"/>
      <c r="M231" s="272"/>
      <c r="N231" s="268"/>
      <c r="O231" s="274"/>
      <c r="P231" s="268"/>
    </row>
    <row r="232" spans="1:16" ht="15.75" thickBot="1" x14ac:dyDescent="0.3">
      <c r="A232" s="291"/>
      <c r="B232" s="275"/>
      <c r="C232" s="275"/>
      <c r="D232" s="275"/>
      <c r="E232" s="275"/>
      <c r="F232" s="275"/>
      <c r="G232" s="275"/>
      <c r="H232" s="275"/>
      <c r="I232" s="276" t="e">
        <f>SUM(I225:I231)</f>
        <v>#REF!</v>
      </c>
      <c r="J232" s="277" t="e">
        <f>+I7-I232</f>
        <v>#REF!</v>
      </c>
      <c r="K232" s="278"/>
      <c r="L232" s="266"/>
      <c r="M232" s="266"/>
      <c r="N232" s="268"/>
      <c r="O232" s="274"/>
      <c r="P232" s="279"/>
    </row>
    <row r="233" spans="1:16" ht="15.75" thickTop="1" x14ac:dyDescent="0.25">
      <c r="G233"/>
    </row>
    <row r="234" spans="1:16" x14ac:dyDescent="0.25">
      <c r="G234"/>
      <c r="H234" s="280" t="s">
        <v>472</v>
      </c>
      <c r="I234" s="281"/>
    </row>
    <row r="235" spans="1:16" x14ac:dyDescent="0.25">
      <c r="G235"/>
      <c r="I235" s="282" t="e">
        <f>SUBTOTAL(9,#REF!)</f>
        <v>#REF!</v>
      </c>
    </row>
    <row r="236" spans="1:16" x14ac:dyDescent="0.25">
      <c r="G236"/>
      <c r="I236" s="281" t="e">
        <f>SUBTOTAL(9,I13:I235)</f>
        <v>#REF!</v>
      </c>
    </row>
    <row r="237" spans="1:16" x14ac:dyDescent="0.25">
      <c r="G237"/>
      <c r="I237" s="281"/>
    </row>
    <row r="238" spans="1:16" x14ac:dyDescent="0.25">
      <c r="G238"/>
    </row>
    <row r="239" spans="1:16" x14ac:dyDescent="0.25">
      <c r="G239"/>
      <c r="H239" s="281"/>
      <c r="L239" s="283"/>
    </row>
    <row r="240" spans="1:16" x14ac:dyDescent="0.25">
      <c r="G240"/>
      <c r="H240" s="281"/>
      <c r="K240" s="281"/>
    </row>
    <row r="241" spans="7:11" x14ac:dyDescent="0.25">
      <c r="G241"/>
      <c r="H241" s="284"/>
      <c r="K241" s="284"/>
    </row>
    <row r="242" spans="7:11" x14ac:dyDescent="0.25">
      <c r="G242"/>
      <c r="I242" s="78"/>
    </row>
    <row r="243" spans="7:11" x14ac:dyDescent="0.25">
      <c r="G243"/>
      <c r="I243" s="285"/>
    </row>
    <row r="244" spans="7:11" x14ac:dyDescent="0.25">
      <c r="G244"/>
      <c r="I244" s="286"/>
    </row>
  </sheetData>
  <autoFilter ref="A6:P6"/>
  <sortState ref="A11:P26">
    <sortCondition ref="O11:O26"/>
  </sortState>
  <mergeCells count="7">
    <mergeCell ref="A5:P5"/>
    <mergeCell ref="A1:G3"/>
    <mergeCell ref="H1:L1"/>
    <mergeCell ref="M1:O3"/>
    <mergeCell ref="P1:P3"/>
    <mergeCell ref="H2:L2"/>
    <mergeCell ref="H3:L3"/>
  </mergeCells>
  <pageMargins left="0.7" right="0.7" top="0.75" bottom="0.75" header="0.3" footer="0.3"/>
  <pageSetup orientation="portrait" horizontalDpi="4294967293" r:id="rId1"/>
  <ignoredErrors>
    <ignoredError sqref="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43"/>
  <sheetViews>
    <sheetView topLeftCell="A6" workbookViewId="0">
      <pane ySplit="1" topLeftCell="A814" activePane="bottomLeft" state="frozen"/>
      <selection activeCell="H6" sqref="H6"/>
      <selection pane="bottomLeft" activeCell="A822" sqref="A822:I822"/>
    </sheetView>
  </sheetViews>
  <sheetFormatPr baseColWidth="10" defaultRowHeight="15" x14ac:dyDescent="0.25"/>
  <cols>
    <col min="1" max="1" width="4.42578125" style="368" bestFit="1" customWidth="1"/>
    <col min="2" max="2" width="2" bestFit="1" customWidth="1"/>
    <col min="3" max="3" width="2.28515625" bestFit="1" customWidth="1"/>
    <col min="4" max="5" width="2" bestFit="1" customWidth="1"/>
    <col min="6" max="6" width="3" bestFit="1" customWidth="1"/>
    <col min="7" max="7" width="13.28515625" style="287" customWidth="1"/>
    <col min="8" max="8" width="39.140625" customWidth="1"/>
    <col min="9" max="9" width="18.42578125" customWidth="1"/>
    <col min="10" max="10" width="30.85546875" customWidth="1"/>
    <col min="11" max="11" width="13.28515625" style="364" customWidth="1"/>
    <col min="12" max="12" width="8.28515625" bestFit="1" customWidth="1"/>
    <col min="13" max="13" width="10.5703125" bestFit="1" customWidth="1"/>
    <col min="14" max="14" width="10.7109375" bestFit="1" customWidth="1"/>
    <col min="15" max="15" width="14.140625" customWidth="1"/>
    <col min="16" max="16" width="11.42578125" customWidth="1"/>
  </cols>
  <sheetData>
    <row r="1" spans="1:18" ht="28.5" hidden="1" x14ac:dyDescent="0.25">
      <c r="A1" s="560"/>
      <c r="B1" s="560"/>
      <c r="C1" s="560"/>
      <c r="D1" s="560"/>
      <c r="E1" s="560"/>
      <c r="F1" s="560"/>
      <c r="G1" s="561"/>
      <c r="H1" s="562" t="s">
        <v>0</v>
      </c>
      <c r="I1" s="562"/>
      <c r="J1" s="562"/>
      <c r="K1" s="562"/>
      <c r="L1" s="562"/>
      <c r="M1" s="563"/>
      <c r="N1" s="563"/>
      <c r="O1" s="563"/>
      <c r="P1" s="560"/>
    </row>
    <row r="2" spans="1:18" ht="21" hidden="1" x14ac:dyDescent="0.25">
      <c r="A2" s="560"/>
      <c r="B2" s="560"/>
      <c r="C2" s="560"/>
      <c r="D2" s="560"/>
      <c r="E2" s="560"/>
      <c r="F2" s="560"/>
      <c r="G2" s="560"/>
      <c r="H2" s="564" t="s">
        <v>1</v>
      </c>
      <c r="I2" s="564"/>
      <c r="J2" s="564"/>
      <c r="K2" s="564"/>
      <c r="L2" s="564"/>
      <c r="M2" s="563"/>
      <c r="N2" s="563"/>
      <c r="O2" s="563"/>
      <c r="P2" s="560"/>
    </row>
    <row r="3" spans="1:18" ht="21" hidden="1" x14ac:dyDescent="0.25">
      <c r="A3" s="560"/>
      <c r="B3" s="560"/>
      <c r="C3" s="560"/>
      <c r="D3" s="560"/>
      <c r="E3" s="560"/>
      <c r="F3" s="560"/>
      <c r="G3" s="560"/>
      <c r="H3" s="565">
        <v>42790</v>
      </c>
      <c r="I3" s="565"/>
      <c r="J3" s="565"/>
      <c r="K3" s="565"/>
      <c r="L3" s="565"/>
      <c r="M3" s="563"/>
      <c r="N3" s="563"/>
      <c r="O3" s="563"/>
      <c r="P3" s="560"/>
    </row>
    <row r="4" spans="1:18" ht="21" hidden="1" x14ac:dyDescent="0.25">
      <c r="A4" s="369"/>
      <c r="B4" s="3"/>
      <c r="C4" s="4"/>
      <c r="D4" s="4"/>
      <c r="E4" s="4"/>
      <c r="F4" s="4"/>
      <c r="G4" s="4"/>
      <c r="H4" s="5"/>
      <c r="I4" s="5"/>
      <c r="J4" s="5"/>
      <c r="K4" s="336"/>
      <c r="L4" s="5"/>
      <c r="M4" s="6"/>
      <c r="N4" s="6"/>
      <c r="O4" s="7"/>
      <c r="P4" s="4"/>
      <c r="Q4" s="294"/>
    </row>
    <row r="5" spans="1:18" ht="18.75" hidden="1" x14ac:dyDescent="0.25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294"/>
    </row>
    <row r="6" spans="1:18" ht="51" x14ac:dyDescent="0.25">
      <c r="A6" s="370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I6" s="10" t="s">
        <v>10</v>
      </c>
      <c r="J6" s="12" t="s">
        <v>11</v>
      </c>
      <c r="K6" s="337" t="s">
        <v>12</v>
      </c>
      <c r="L6" s="12" t="s">
        <v>13</v>
      </c>
      <c r="M6" s="13" t="s">
        <v>14</v>
      </c>
      <c r="N6" s="14" t="s">
        <v>15</v>
      </c>
      <c r="O6" s="12" t="s">
        <v>16</v>
      </c>
      <c r="P6" s="12" t="s">
        <v>17</v>
      </c>
      <c r="Q6" s="12" t="s">
        <v>18</v>
      </c>
      <c r="R6" s="15"/>
    </row>
    <row r="7" spans="1:18" x14ac:dyDescent="0.25">
      <c r="A7" s="371" t="s">
        <v>3</v>
      </c>
      <c r="B7" s="17"/>
      <c r="C7" s="18"/>
      <c r="D7" s="17"/>
      <c r="E7" s="17"/>
      <c r="F7" s="17"/>
      <c r="G7" s="17"/>
      <c r="H7" s="19" t="s">
        <v>19</v>
      </c>
      <c r="I7" s="20">
        <f>SUMIF(A:A,"S",I:I)</f>
        <v>2117232361.5284004</v>
      </c>
      <c r="J7" s="21"/>
      <c r="K7" s="21"/>
      <c r="L7" s="22"/>
      <c r="M7" s="23"/>
      <c r="N7" s="24"/>
      <c r="O7" s="25"/>
      <c r="P7" s="22" t="s">
        <v>20</v>
      </c>
      <c r="Q7" s="294"/>
    </row>
    <row r="8" spans="1:18" x14ac:dyDescent="0.25">
      <c r="A8" s="372" t="s">
        <v>6</v>
      </c>
      <c r="B8" s="27"/>
      <c r="C8" s="27"/>
      <c r="D8" s="27"/>
      <c r="E8" s="27"/>
      <c r="F8" s="27"/>
      <c r="G8" s="28" t="s">
        <v>8</v>
      </c>
      <c r="H8" s="29" t="s">
        <v>21</v>
      </c>
      <c r="I8" s="30" t="str">
        <f>+I9</f>
        <v xml:space="preserve"> </v>
      </c>
      <c r="J8" s="31"/>
      <c r="K8" s="338"/>
      <c r="L8" s="33"/>
      <c r="M8" s="34"/>
      <c r="N8" s="35"/>
      <c r="O8" s="36" t="s">
        <v>22</v>
      </c>
      <c r="P8" s="35"/>
      <c r="Q8" s="294"/>
    </row>
    <row r="9" spans="1:18" ht="38.25" x14ac:dyDescent="0.25">
      <c r="A9" s="142" t="s">
        <v>23</v>
      </c>
      <c r="B9" s="85"/>
      <c r="C9" s="86"/>
      <c r="D9" s="86"/>
      <c r="E9" s="86"/>
      <c r="F9" s="86"/>
      <c r="G9" s="86"/>
      <c r="H9" s="86"/>
      <c r="I9" s="87" t="s">
        <v>472</v>
      </c>
      <c r="J9" s="88" t="s">
        <v>625</v>
      </c>
      <c r="K9" s="339"/>
      <c r="L9" s="76"/>
      <c r="M9" s="76"/>
      <c r="N9" s="89" t="s">
        <v>472</v>
      </c>
      <c r="O9" s="90">
        <v>1</v>
      </c>
      <c r="P9" s="89"/>
      <c r="Q9" s="294"/>
    </row>
    <row r="10" spans="1:18" x14ac:dyDescent="0.25">
      <c r="A10" s="373" t="s">
        <v>6</v>
      </c>
      <c r="B10" s="91" t="s">
        <v>30</v>
      </c>
      <c r="C10" s="92" t="s">
        <v>24</v>
      </c>
      <c r="D10" s="92" t="s">
        <v>24</v>
      </c>
      <c r="E10" s="92" t="s">
        <v>30</v>
      </c>
      <c r="F10" s="92" t="s">
        <v>24</v>
      </c>
      <c r="G10" s="28" t="s">
        <v>8</v>
      </c>
      <c r="H10" s="93" t="s">
        <v>626</v>
      </c>
      <c r="I10" s="30">
        <f>SUM(I11:I11)</f>
        <v>35000</v>
      </c>
      <c r="J10" s="94"/>
      <c r="K10" s="340"/>
      <c r="L10" s="96"/>
      <c r="M10" s="96"/>
      <c r="N10" s="95"/>
      <c r="O10" s="97" t="s">
        <v>22</v>
      </c>
      <c r="P10" s="95"/>
      <c r="Q10" s="294"/>
    </row>
    <row r="11" spans="1:18" x14ac:dyDescent="0.25">
      <c r="A11" s="142"/>
      <c r="B11" s="85" t="s">
        <v>30</v>
      </c>
      <c r="C11" s="86" t="s">
        <v>24</v>
      </c>
      <c r="D11" s="86" t="s">
        <v>24</v>
      </c>
      <c r="E11" s="86" t="s">
        <v>30</v>
      </c>
      <c r="F11" s="86" t="s">
        <v>24</v>
      </c>
      <c r="G11" s="86" t="s">
        <v>627</v>
      </c>
      <c r="H11" s="86" t="s">
        <v>628</v>
      </c>
      <c r="I11" s="87">
        <v>35000</v>
      </c>
      <c r="J11" s="88" t="s">
        <v>629</v>
      </c>
      <c r="K11" s="339">
        <v>41885</v>
      </c>
      <c r="L11" s="76" t="s">
        <v>630</v>
      </c>
      <c r="M11" s="76" t="s">
        <v>631</v>
      </c>
      <c r="N11" s="89">
        <v>41913</v>
      </c>
      <c r="O11" s="326">
        <v>124063</v>
      </c>
      <c r="P11" s="89">
        <v>41919</v>
      </c>
      <c r="Q11" s="294">
        <v>1</v>
      </c>
    </row>
    <row r="12" spans="1:18" x14ac:dyDescent="0.25">
      <c r="A12" s="372" t="s">
        <v>6</v>
      </c>
      <c r="B12" s="27">
        <v>2</v>
      </c>
      <c r="C12" s="98">
        <v>2</v>
      </c>
      <c r="D12" s="98">
        <v>1</v>
      </c>
      <c r="E12" s="98">
        <v>3</v>
      </c>
      <c r="F12" s="98"/>
      <c r="G12" s="28" t="s">
        <v>8</v>
      </c>
      <c r="H12" s="99" t="s">
        <v>632</v>
      </c>
      <c r="I12" s="30">
        <f>SUM(I13:I22)</f>
        <v>23355777.290000003</v>
      </c>
      <c r="J12" s="31" t="s">
        <v>472</v>
      </c>
      <c r="K12" s="338"/>
      <c r="L12" s="33"/>
      <c r="M12" s="101"/>
      <c r="N12" s="102"/>
      <c r="O12" s="97" t="s">
        <v>22</v>
      </c>
      <c r="P12" s="102"/>
      <c r="Q12" s="294"/>
    </row>
    <row r="13" spans="1:18" x14ac:dyDescent="0.25">
      <c r="A13" s="374" t="s">
        <v>23</v>
      </c>
      <c r="B13" s="104">
        <v>2</v>
      </c>
      <c r="C13" s="105">
        <v>2</v>
      </c>
      <c r="D13" s="105">
        <v>1</v>
      </c>
      <c r="E13" s="105">
        <v>3</v>
      </c>
      <c r="F13" s="106"/>
      <c r="G13" s="85" t="s">
        <v>633</v>
      </c>
      <c r="H13" s="106" t="s">
        <v>634</v>
      </c>
      <c r="I13" s="107">
        <v>4115.59</v>
      </c>
      <c r="J13" s="108"/>
      <c r="K13" s="341" t="s">
        <v>635</v>
      </c>
      <c r="L13" s="109" t="s">
        <v>28</v>
      </c>
      <c r="M13" s="85" t="s">
        <v>636</v>
      </c>
      <c r="N13" s="110">
        <v>42520</v>
      </c>
      <c r="O13" s="109">
        <v>205883</v>
      </c>
      <c r="P13" s="110">
        <v>42528</v>
      </c>
      <c r="Q13" s="294"/>
    </row>
    <row r="14" spans="1:18" x14ac:dyDescent="0.25">
      <c r="A14" s="374" t="s">
        <v>23</v>
      </c>
      <c r="B14" s="104">
        <v>2</v>
      </c>
      <c r="C14" s="105">
        <v>2</v>
      </c>
      <c r="D14" s="105">
        <v>1</v>
      </c>
      <c r="E14" s="105">
        <v>3</v>
      </c>
      <c r="F14" s="106"/>
      <c r="G14" s="85" t="s">
        <v>633</v>
      </c>
      <c r="H14" s="106" t="s">
        <v>634</v>
      </c>
      <c r="I14" s="107">
        <v>3881.96</v>
      </c>
      <c r="J14" s="108"/>
      <c r="K14" s="341" t="s">
        <v>637</v>
      </c>
      <c r="L14" s="109" t="s">
        <v>28</v>
      </c>
      <c r="M14" s="85" t="s">
        <v>638</v>
      </c>
      <c r="N14" s="110">
        <v>42520</v>
      </c>
      <c r="O14" s="109">
        <v>205895</v>
      </c>
      <c r="P14" s="110">
        <v>42528</v>
      </c>
      <c r="Q14" s="294"/>
    </row>
    <row r="15" spans="1:18" x14ac:dyDescent="0.25">
      <c r="A15" s="374" t="s">
        <v>23</v>
      </c>
      <c r="B15" s="104">
        <v>2</v>
      </c>
      <c r="C15" s="105">
        <v>2</v>
      </c>
      <c r="D15" s="105">
        <v>1</v>
      </c>
      <c r="E15" s="105">
        <v>3</v>
      </c>
      <c r="F15" s="106"/>
      <c r="G15" s="85" t="s">
        <v>639</v>
      </c>
      <c r="H15" s="106" t="s">
        <v>640</v>
      </c>
      <c r="I15" s="78">
        <v>3800.65</v>
      </c>
      <c r="J15" s="79" t="s">
        <v>641</v>
      </c>
      <c r="K15" s="77" t="s">
        <v>642</v>
      </c>
      <c r="L15" s="81" t="s">
        <v>28</v>
      </c>
      <c r="M15" s="82" t="s">
        <v>643</v>
      </c>
      <c r="N15" s="80">
        <v>42520</v>
      </c>
      <c r="O15" s="83">
        <v>209251</v>
      </c>
      <c r="P15" s="80">
        <v>42566</v>
      </c>
      <c r="Q15" s="294"/>
    </row>
    <row r="16" spans="1:18" x14ac:dyDescent="0.25">
      <c r="A16" s="374" t="s">
        <v>23</v>
      </c>
      <c r="B16" s="104">
        <v>2</v>
      </c>
      <c r="C16" s="105">
        <v>2</v>
      </c>
      <c r="D16" s="105">
        <v>1</v>
      </c>
      <c r="E16" s="105">
        <v>3</v>
      </c>
      <c r="F16" s="106"/>
      <c r="G16" s="105" t="s">
        <v>644</v>
      </c>
      <c r="H16" s="106" t="s">
        <v>645</v>
      </c>
      <c r="I16" s="107">
        <v>2323553.81</v>
      </c>
      <c r="J16" s="108" t="s">
        <v>646</v>
      </c>
      <c r="K16" s="341" t="s">
        <v>647</v>
      </c>
      <c r="L16" s="109" t="s">
        <v>28</v>
      </c>
      <c r="M16" s="85" t="s">
        <v>648</v>
      </c>
      <c r="N16" s="110">
        <v>42660</v>
      </c>
      <c r="O16" s="109">
        <v>215850</v>
      </c>
      <c r="P16" s="110">
        <v>42660</v>
      </c>
      <c r="Q16" s="294"/>
    </row>
    <row r="17" spans="1:17" x14ac:dyDescent="0.25">
      <c r="A17" s="374" t="s">
        <v>23</v>
      </c>
      <c r="B17" s="104">
        <v>2</v>
      </c>
      <c r="C17" s="105">
        <v>2</v>
      </c>
      <c r="D17" s="105">
        <v>1</v>
      </c>
      <c r="E17" s="105">
        <v>3</v>
      </c>
      <c r="F17" s="106"/>
      <c r="G17" s="105" t="s">
        <v>644</v>
      </c>
      <c r="H17" s="106" t="s">
        <v>645</v>
      </c>
      <c r="I17" s="107">
        <v>11274937.18</v>
      </c>
      <c r="J17" s="108" t="s">
        <v>649</v>
      </c>
      <c r="K17" s="341" t="s">
        <v>650</v>
      </c>
      <c r="L17" s="109" t="s">
        <v>28</v>
      </c>
      <c r="M17" s="85" t="s">
        <v>651</v>
      </c>
      <c r="N17" s="110">
        <v>42762</v>
      </c>
      <c r="O17" s="109">
        <v>222456</v>
      </c>
      <c r="P17" s="110">
        <v>42767</v>
      </c>
      <c r="Q17" s="294"/>
    </row>
    <row r="18" spans="1:17" x14ac:dyDescent="0.25">
      <c r="A18" s="374" t="s">
        <v>23</v>
      </c>
      <c r="B18" s="104">
        <v>2</v>
      </c>
      <c r="C18" s="105">
        <v>2</v>
      </c>
      <c r="D18" s="105">
        <v>1</v>
      </c>
      <c r="E18" s="105">
        <v>3</v>
      </c>
      <c r="F18" s="106"/>
      <c r="G18" s="105" t="s">
        <v>644</v>
      </c>
      <c r="H18" s="106" t="s">
        <v>645</v>
      </c>
      <c r="I18" s="107">
        <v>1160217.3999999999</v>
      </c>
      <c r="J18" s="108" t="s">
        <v>652</v>
      </c>
      <c r="K18" s="341" t="s">
        <v>653</v>
      </c>
      <c r="L18" s="109" t="s">
        <v>28</v>
      </c>
      <c r="M18" s="85" t="s">
        <v>654</v>
      </c>
      <c r="N18" s="110">
        <v>42762</v>
      </c>
      <c r="O18" s="109">
        <v>222436</v>
      </c>
      <c r="P18" s="110">
        <v>42767</v>
      </c>
      <c r="Q18" s="294"/>
    </row>
    <row r="19" spans="1:17" x14ac:dyDescent="0.25">
      <c r="A19" s="374" t="s">
        <v>23</v>
      </c>
      <c r="B19" s="104">
        <v>2</v>
      </c>
      <c r="C19" s="105">
        <v>2</v>
      </c>
      <c r="D19" s="105">
        <v>1</v>
      </c>
      <c r="E19" s="105">
        <v>3</v>
      </c>
      <c r="F19" s="106"/>
      <c r="G19" s="105" t="s">
        <v>655</v>
      </c>
      <c r="H19" s="106" t="s">
        <v>645</v>
      </c>
      <c r="I19" s="107">
        <v>2989009.05</v>
      </c>
      <c r="J19" s="108" t="s">
        <v>652</v>
      </c>
      <c r="K19" s="341" t="s">
        <v>656</v>
      </c>
      <c r="L19" s="109" t="s">
        <v>28</v>
      </c>
      <c r="M19" s="85" t="s">
        <v>657</v>
      </c>
      <c r="N19" s="110">
        <v>42762</v>
      </c>
      <c r="O19" s="109">
        <v>222434</v>
      </c>
      <c r="P19" s="110">
        <v>42767</v>
      </c>
      <c r="Q19" s="294"/>
    </row>
    <row r="20" spans="1:17" x14ac:dyDescent="0.25">
      <c r="A20" s="374" t="s">
        <v>23</v>
      </c>
      <c r="B20" s="104">
        <v>2</v>
      </c>
      <c r="C20" s="105">
        <v>2</v>
      </c>
      <c r="D20" s="105">
        <v>1</v>
      </c>
      <c r="E20" s="105">
        <v>3</v>
      </c>
      <c r="F20" s="106"/>
      <c r="G20" s="105" t="s">
        <v>655</v>
      </c>
      <c r="H20" s="106" t="s">
        <v>645</v>
      </c>
      <c r="I20" s="107">
        <v>1352817.37</v>
      </c>
      <c r="J20" s="108" t="s">
        <v>658</v>
      </c>
      <c r="K20" s="341" t="s">
        <v>659</v>
      </c>
      <c r="L20" s="109" t="s">
        <v>28</v>
      </c>
      <c r="M20" s="85" t="s">
        <v>660</v>
      </c>
      <c r="N20" s="110">
        <v>42664</v>
      </c>
      <c r="O20" s="109">
        <v>216034</v>
      </c>
      <c r="P20" s="110">
        <v>42667</v>
      </c>
      <c r="Q20" s="294"/>
    </row>
    <row r="21" spans="1:17" x14ac:dyDescent="0.25">
      <c r="A21" s="374" t="s">
        <v>23</v>
      </c>
      <c r="B21" s="104">
        <v>2</v>
      </c>
      <c r="C21" s="105">
        <v>2</v>
      </c>
      <c r="D21" s="105">
        <v>1</v>
      </c>
      <c r="E21" s="105">
        <v>3</v>
      </c>
      <c r="F21" s="106"/>
      <c r="G21" s="105" t="s">
        <v>661</v>
      </c>
      <c r="H21" s="106" t="s">
        <v>645</v>
      </c>
      <c r="I21" s="107">
        <v>2743102.41</v>
      </c>
      <c r="J21" s="108" t="s">
        <v>662</v>
      </c>
      <c r="K21" s="341" t="s">
        <v>663</v>
      </c>
      <c r="L21" s="109" t="s">
        <v>28</v>
      </c>
      <c r="M21" s="85" t="s">
        <v>664</v>
      </c>
      <c r="N21" s="110">
        <v>42762</v>
      </c>
      <c r="O21" s="109">
        <v>222442</v>
      </c>
      <c r="P21" s="110">
        <v>42767</v>
      </c>
      <c r="Q21" s="294"/>
    </row>
    <row r="22" spans="1:17" x14ac:dyDescent="0.25">
      <c r="A22" s="374" t="s">
        <v>23</v>
      </c>
      <c r="B22" s="105">
        <v>2</v>
      </c>
      <c r="C22" s="105">
        <v>2</v>
      </c>
      <c r="D22" s="105">
        <v>1</v>
      </c>
      <c r="E22" s="105">
        <v>3</v>
      </c>
      <c r="F22" s="105"/>
      <c r="G22" s="85" t="s">
        <v>639</v>
      </c>
      <c r="H22" s="106" t="s">
        <v>640</v>
      </c>
      <c r="I22" s="78">
        <v>1500341.87</v>
      </c>
      <c r="J22" s="111" t="s">
        <v>665</v>
      </c>
      <c r="K22" s="77" t="s">
        <v>666</v>
      </c>
      <c r="L22" s="81" t="s">
        <v>28</v>
      </c>
      <c r="M22" s="82" t="s">
        <v>667</v>
      </c>
      <c r="N22" s="80">
        <v>42664</v>
      </c>
      <c r="O22" s="83">
        <v>216002</v>
      </c>
      <c r="P22" s="80">
        <v>42667</v>
      </c>
      <c r="Q22" s="294"/>
    </row>
    <row r="23" spans="1:17" x14ac:dyDescent="0.25">
      <c r="A23" s="372" t="s">
        <v>6</v>
      </c>
      <c r="B23" s="27">
        <v>2</v>
      </c>
      <c r="C23" s="98">
        <v>2</v>
      </c>
      <c r="D23" s="98">
        <v>1</v>
      </c>
      <c r="E23" s="98">
        <v>5</v>
      </c>
      <c r="F23" s="98"/>
      <c r="G23" s="28" t="s">
        <v>8</v>
      </c>
      <c r="H23" s="99" t="s">
        <v>668</v>
      </c>
      <c r="I23" s="30">
        <f>SUM(I24:I33)</f>
        <v>10421938.76</v>
      </c>
      <c r="J23" s="112"/>
      <c r="K23" s="29"/>
      <c r="L23" s="33"/>
      <c r="M23" s="101" t="s">
        <v>669</v>
      </c>
      <c r="N23" s="102"/>
      <c r="O23" s="97" t="s">
        <v>22</v>
      </c>
      <c r="P23" s="102"/>
      <c r="Q23" s="294"/>
    </row>
    <row r="24" spans="1:17" x14ac:dyDescent="0.25">
      <c r="A24" s="374" t="s">
        <v>23</v>
      </c>
      <c r="B24" s="105">
        <v>2</v>
      </c>
      <c r="C24" s="105">
        <v>2</v>
      </c>
      <c r="D24" s="105">
        <v>1</v>
      </c>
      <c r="E24" s="113" t="s">
        <v>331</v>
      </c>
      <c r="F24" s="113"/>
      <c r="G24" s="85" t="s">
        <v>633</v>
      </c>
      <c r="H24" s="106" t="s">
        <v>634</v>
      </c>
      <c r="I24" s="78">
        <v>3707.82</v>
      </c>
      <c r="J24" s="111"/>
      <c r="K24" s="77" t="s">
        <v>642</v>
      </c>
      <c r="L24" s="81" t="s">
        <v>28</v>
      </c>
      <c r="M24" s="82" t="s">
        <v>670</v>
      </c>
      <c r="N24" s="80">
        <v>42452</v>
      </c>
      <c r="O24" s="83">
        <v>204901</v>
      </c>
      <c r="P24" s="80">
        <v>42513</v>
      </c>
      <c r="Q24" s="294"/>
    </row>
    <row r="25" spans="1:17" x14ac:dyDescent="0.25">
      <c r="A25" s="374" t="s">
        <v>23</v>
      </c>
      <c r="B25" s="105">
        <v>2</v>
      </c>
      <c r="C25" s="105">
        <v>2</v>
      </c>
      <c r="D25" s="105">
        <v>1</v>
      </c>
      <c r="E25" s="113" t="s">
        <v>331</v>
      </c>
      <c r="F25" s="113"/>
      <c r="G25" s="85" t="s">
        <v>633</v>
      </c>
      <c r="H25" s="106" t="s">
        <v>634</v>
      </c>
      <c r="I25" s="78">
        <v>3754.65</v>
      </c>
      <c r="J25" s="114" t="s">
        <v>671</v>
      </c>
      <c r="K25" s="342"/>
      <c r="L25" s="81" t="s">
        <v>28</v>
      </c>
      <c r="M25" s="115" t="s">
        <v>672</v>
      </c>
      <c r="N25" s="116"/>
      <c r="O25" s="117">
        <v>205677</v>
      </c>
      <c r="P25" s="116">
        <v>42524</v>
      </c>
      <c r="Q25" s="294"/>
    </row>
    <row r="26" spans="1:17" x14ac:dyDescent="0.25">
      <c r="A26" s="374" t="s">
        <v>23</v>
      </c>
      <c r="B26" s="105">
        <v>2</v>
      </c>
      <c r="C26" s="105">
        <v>2</v>
      </c>
      <c r="D26" s="105">
        <v>1</v>
      </c>
      <c r="E26" s="113" t="s">
        <v>331</v>
      </c>
      <c r="F26" s="105"/>
      <c r="G26" s="85" t="s">
        <v>639</v>
      </c>
      <c r="H26" s="106" t="s">
        <v>640</v>
      </c>
      <c r="I26" s="107">
        <v>1051673.82</v>
      </c>
      <c r="J26" s="106" t="s">
        <v>673</v>
      </c>
      <c r="K26" s="341" t="s">
        <v>674</v>
      </c>
      <c r="L26" s="109" t="s">
        <v>28</v>
      </c>
      <c r="M26" s="85" t="s">
        <v>675</v>
      </c>
      <c r="N26" s="110"/>
      <c r="O26" s="109">
        <v>183370</v>
      </c>
      <c r="P26" s="110">
        <v>42364</v>
      </c>
      <c r="Q26" s="294"/>
    </row>
    <row r="27" spans="1:17" x14ac:dyDescent="0.25">
      <c r="A27" s="374" t="s">
        <v>23</v>
      </c>
      <c r="B27" s="105">
        <v>2</v>
      </c>
      <c r="C27" s="105">
        <v>2</v>
      </c>
      <c r="D27" s="105">
        <v>1</v>
      </c>
      <c r="E27" s="113" t="s">
        <v>331</v>
      </c>
      <c r="F27" s="105"/>
      <c r="G27" s="85" t="s">
        <v>633</v>
      </c>
      <c r="H27" s="106" t="s">
        <v>634</v>
      </c>
      <c r="I27" s="78">
        <v>4115.59</v>
      </c>
      <c r="J27" s="111"/>
      <c r="K27" s="77" t="s">
        <v>635</v>
      </c>
      <c r="L27" s="81" t="s">
        <v>28</v>
      </c>
      <c r="M27" s="82" t="s">
        <v>676</v>
      </c>
      <c r="N27" s="80">
        <v>42520</v>
      </c>
      <c r="O27" s="83">
        <v>205883</v>
      </c>
      <c r="P27" s="80">
        <v>42528</v>
      </c>
      <c r="Q27" s="294"/>
    </row>
    <row r="28" spans="1:17" x14ac:dyDescent="0.25">
      <c r="A28" s="374" t="s">
        <v>23</v>
      </c>
      <c r="B28" s="105">
        <v>2</v>
      </c>
      <c r="C28" s="105">
        <v>2</v>
      </c>
      <c r="D28" s="105">
        <v>1</v>
      </c>
      <c r="E28" s="113" t="s">
        <v>331</v>
      </c>
      <c r="F28" s="105"/>
      <c r="G28" s="85" t="s">
        <v>633</v>
      </c>
      <c r="H28" s="106" t="s">
        <v>677</v>
      </c>
      <c r="I28" s="78">
        <v>3881.96</v>
      </c>
      <c r="J28" s="111"/>
      <c r="K28" s="77" t="s">
        <v>637</v>
      </c>
      <c r="L28" s="81" t="s">
        <v>28</v>
      </c>
      <c r="M28" s="82" t="s">
        <v>678</v>
      </c>
      <c r="N28" s="80">
        <v>42520</v>
      </c>
      <c r="O28" s="83">
        <v>205895</v>
      </c>
      <c r="P28" s="80">
        <v>42528</v>
      </c>
      <c r="Q28" s="294"/>
    </row>
    <row r="29" spans="1:17" x14ac:dyDescent="0.25">
      <c r="A29" s="374" t="s">
        <v>23</v>
      </c>
      <c r="B29" s="105">
        <v>2</v>
      </c>
      <c r="C29" s="105">
        <v>2</v>
      </c>
      <c r="D29" s="105">
        <v>1</v>
      </c>
      <c r="E29" s="113" t="s">
        <v>331</v>
      </c>
      <c r="F29" s="113"/>
      <c r="G29" s="85" t="s">
        <v>633</v>
      </c>
      <c r="H29" s="106" t="s">
        <v>634</v>
      </c>
      <c r="I29" s="118">
        <v>2756.99</v>
      </c>
      <c r="J29" s="114" t="s">
        <v>679</v>
      </c>
      <c r="K29" s="342"/>
      <c r="L29" s="81" t="s">
        <v>28</v>
      </c>
      <c r="M29" s="115" t="s">
        <v>680</v>
      </c>
      <c r="N29" s="116">
        <v>42611</v>
      </c>
      <c r="O29" s="117">
        <v>118643</v>
      </c>
      <c r="P29" s="116">
        <v>42605</v>
      </c>
      <c r="Q29" s="294"/>
    </row>
    <row r="30" spans="1:17" x14ac:dyDescent="0.25">
      <c r="A30" s="374" t="s">
        <v>23</v>
      </c>
      <c r="B30" s="105">
        <v>2</v>
      </c>
      <c r="C30" s="105">
        <v>2</v>
      </c>
      <c r="D30" s="105">
        <v>1</v>
      </c>
      <c r="E30" s="113" t="s">
        <v>331</v>
      </c>
      <c r="F30" s="105"/>
      <c r="G30" s="85" t="s">
        <v>633</v>
      </c>
      <c r="H30" s="106" t="s">
        <v>634</v>
      </c>
      <c r="I30" s="78">
        <v>4143.12</v>
      </c>
      <c r="J30" s="111" t="s">
        <v>472</v>
      </c>
      <c r="K30" s="77" t="s">
        <v>681</v>
      </c>
      <c r="L30" s="81" t="s">
        <v>28</v>
      </c>
      <c r="M30" s="82" t="s">
        <v>682</v>
      </c>
      <c r="N30" s="80">
        <v>42571</v>
      </c>
      <c r="O30" s="83">
        <v>212987</v>
      </c>
      <c r="P30" s="80">
        <v>42608</v>
      </c>
      <c r="Q30" s="294"/>
    </row>
    <row r="31" spans="1:17" x14ac:dyDescent="0.25">
      <c r="A31" s="374" t="s">
        <v>23</v>
      </c>
      <c r="B31" s="105">
        <v>2</v>
      </c>
      <c r="C31" s="105">
        <v>2</v>
      </c>
      <c r="D31" s="105">
        <v>1</v>
      </c>
      <c r="E31" s="113" t="s">
        <v>331</v>
      </c>
      <c r="F31" s="105"/>
      <c r="G31" s="85" t="s">
        <v>633</v>
      </c>
      <c r="H31" s="106" t="s">
        <v>634</v>
      </c>
      <c r="I31" s="78">
        <v>4337.6899999999996</v>
      </c>
      <c r="J31" s="111" t="s">
        <v>472</v>
      </c>
      <c r="K31" s="77" t="s">
        <v>683</v>
      </c>
      <c r="L31" s="81" t="s">
        <v>28</v>
      </c>
      <c r="M31" s="82" t="s">
        <v>684</v>
      </c>
      <c r="N31" s="80"/>
      <c r="O31" s="83">
        <v>213129</v>
      </c>
      <c r="P31" s="80">
        <v>42613</v>
      </c>
      <c r="Q31" s="294"/>
    </row>
    <row r="32" spans="1:17" x14ac:dyDescent="0.25">
      <c r="A32" s="374" t="s">
        <v>23</v>
      </c>
      <c r="B32" s="105">
        <v>2</v>
      </c>
      <c r="C32" s="105">
        <v>2</v>
      </c>
      <c r="D32" s="105">
        <v>1</v>
      </c>
      <c r="E32" s="113" t="s">
        <v>331</v>
      </c>
      <c r="F32" s="105"/>
      <c r="G32" s="85" t="s">
        <v>639</v>
      </c>
      <c r="H32" s="106" t="s">
        <v>640</v>
      </c>
      <c r="I32" s="78">
        <v>9306577.8300000001</v>
      </c>
      <c r="J32" s="111"/>
      <c r="K32" s="77" t="s">
        <v>685</v>
      </c>
      <c r="L32" s="81" t="s">
        <v>28</v>
      </c>
      <c r="M32" s="82" t="s">
        <v>686</v>
      </c>
      <c r="N32" s="80">
        <v>42761</v>
      </c>
      <c r="O32" s="83">
        <v>222455</v>
      </c>
      <c r="P32" s="80">
        <v>42767</v>
      </c>
      <c r="Q32" s="294"/>
    </row>
    <row r="33" spans="1:17" x14ac:dyDescent="0.25">
      <c r="A33" s="374" t="s">
        <v>23</v>
      </c>
      <c r="B33" s="105">
        <v>2</v>
      </c>
      <c r="C33" s="105">
        <v>2</v>
      </c>
      <c r="D33" s="105">
        <v>1</v>
      </c>
      <c r="E33" s="113" t="s">
        <v>331</v>
      </c>
      <c r="F33" s="105"/>
      <c r="G33" s="105" t="s">
        <v>644</v>
      </c>
      <c r="H33" s="106" t="s">
        <v>645</v>
      </c>
      <c r="I33" s="107">
        <v>36989.29</v>
      </c>
      <c r="J33" s="108" t="s">
        <v>646</v>
      </c>
      <c r="K33" s="341" t="s">
        <v>647</v>
      </c>
      <c r="L33" s="109" t="s">
        <v>28</v>
      </c>
      <c r="M33" s="85" t="s">
        <v>648</v>
      </c>
      <c r="N33" s="110">
        <v>42660</v>
      </c>
      <c r="O33" s="109">
        <v>215850</v>
      </c>
      <c r="P33" s="110">
        <v>42660</v>
      </c>
      <c r="Q33" s="294"/>
    </row>
    <row r="34" spans="1:17" x14ac:dyDescent="0.25">
      <c r="A34" s="372" t="s">
        <v>6</v>
      </c>
      <c r="B34" s="27">
        <v>2</v>
      </c>
      <c r="C34" s="98">
        <v>2</v>
      </c>
      <c r="D34" s="98">
        <v>1</v>
      </c>
      <c r="E34" s="98">
        <v>6</v>
      </c>
      <c r="F34" s="98">
        <v>2</v>
      </c>
      <c r="G34" s="28" t="s">
        <v>8</v>
      </c>
      <c r="H34" s="99" t="s">
        <v>687</v>
      </c>
      <c r="I34" s="30">
        <f>SUM(I35:I55)</f>
        <v>8141952.9099999983</v>
      </c>
      <c r="J34" s="31"/>
      <c r="K34" s="338"/>
      <c r="L34" s="33"/>
      <c r="M34" s="101"/>
      <c r="N34" s="102"/>
      <c r="O34" s="97" t="s">
        <v>22</v>
      </c>
      <c r="P34" s="100"/>
      <c r="Q34" s="294"/>
    </row>
    <row r="35" spans="1:17" ht="25.5" x14ac:dyDescent="0.25">
      <c r="A35" s="374" t="s">
        <v>23</v>
      </c>
      <c r="B35" s="104">
        <v>2</v>
      </c>
      <c r="C35" s="105">
        <v>2</v>
      </c>
      <c r="D35" s="105">
        <v>1</v>
      </c>
      <c r="E35" s="105">
        <v>6</v>
      </c>
      <c r="F35" s="105" t="s">
        <v>24</v>
      </c>
      <c r="G35" s="105" t="s">
        <v>25</v>
      </c>
      <c r="H35" s="77" t="s">
        <v>26</v>
      </c>
      <c r="I35" s="78">
        <v>146013.75</v>
      </c>
      <c r="J35" s="80" t="s">
        <v>688</v>
      </c>
      <c r="K35" s="343" t="s">
        <v>689</v>
      </c>
      <c r="L35" s="81" t="s">
        <v>28</v>
      </c>
      <c r="M35" s="82" t="s">
        <v>690</v>
      </c>
      <c r="N35" s="119">
        <v>42733</v>
      </c>
      <c r="O35" s="317">
        <v>220494</v>
      </c>
      <c r="P35" s="80">
        <v>42741</v>
      </c>
      <c r="Q35" s="301">
        <v>1</v>
      </c>
    </row>
    <row r="36" spans="1:17" x14ac:dyDescent="0.25">
      <c r="A36" s="374" t="s">
        <v>23</v>
      </c>
      <c r="B36" s="104">
        <v>2</v>
      </c>
      <c r="C36" s="105">
        <v>2</v>
      </c>
      <c r="D36" s="105">
        <v>1</v>
      </c>
      <c r="E36" s="105">
        <v>6</v>
      </c>
      <c r="F36" s="105" t="s">
        <v>24</v>
      </c>
      <c r="G36" s="105" t="s">
        <v>25</v>
      </c>
      <c r="H36" s="77" t="s">
        <v>26</v>
      </c>
      <c r="I36" s="78">
        <v>135763.23000000001</v>
      </c>
      <c r="J36" s="80" t="s">
        <v>691</v>
      </c>
      <c r="K36" s="343">
        <v>42734</v>
      </c>
      <c r="L36" s="81" t="s">
        <v>28</v>
      </c>
      <c r="M36" s="82" t="s">
        <v>692</v>
      </c>
      <c r="N36" s="119">
        <v>42733</v>
      </c>
      <c r="O36" s="317">
        <v>220491</v>
      </c>
      <c r="P36" s="80">
        <v>42741</v>
      </c>
      <c r="Q36" s="301">
        <v>1</v>
      </c>
    </row>
    <row r="37" spans="1:17" x14ac:dyDescent="0.25">
      <c r="A37" s="374" t="s">
        <v>23</v>
      </c>
      <c r="B37" s="104">
        <v>2</v>
      </c>
      <c r="C37" s="105">
        <v>2</v>
      </c>
      <c r="D37" s="105">
        <v>1</v>
      </c>
      <c r="E37" s="105">
        <v>6</v>
      </c>
      <c r="F37" s="105" t="s">
        <v>24</v>
      </c>
      <c r="G37" s="105" t="s">
        <v>25</v>
      </c>
      <c r="H37" s="77" t="s">
        <v>26</v>
      </c>
      <c r="I37" s="78">
        <v>164616.24</v>
      </c>
      <c r="J37" s="80" t="s">
        <v>693</v>
      </c>
      <c r="K37" s="343">
        <v>42734</v>
      </c>
      <c r="L37" s="81" t="s">
        <v>28</v>
      </c>
      <c r="M37" s="82" t="s">
        <v>694</v>
      </c>
      <c r="N37" s="119">
        <v>42711</v>
      </c>
      <c r="O37" s="317">
        <v>220499</v>
      </c>
      <c r="P37" s="80">
        <v>42375</v>
      </c>
      <c r="Q37" s="301">
        <v>1</v>
      </c>
    </row>
    <row r="38" spans="1:17" x14ac:dyDescent="0.25">
      <c r="A38" s="374" t="s">
        <v>23</v>
      </c>
      <c r="B38" s="104">
        <v>2</v>
      </c>
      <c r="C38" s="105">
        <v>2</v>
      </c>
      <c r="D38" s="105">
        <v>1</v>
      </c>
      <c r="E38" s="105">
        <v>6</v>
      </c>
      <c r="F38" s="105" t="s">
        <v>24</v>
      </c>
      <c r="G38" s="105" t="s">
        <v>25</v>
      </c>
      <c r="H38" s="77" t="s">
        <v>26</v>
      </c>
      <c r="I38" s="78">
        <v>168921.60000000001</v>
      </c>
      <c r="J38" s="302" t="s">
        <v>695</v>
      </c>
      <c r="K38" s="343">
        <v>42734</v>
      </c>
      <c r="L38" s="81" t="s">
        <v>28</v>
      </c>
      <c r="M38" s="82" t="s">
        <v>696</v>
      </c>
      <c r="N38" s="119">
        <v>42733</v>
      </c>
      <c r="O38" s="317">
        <v>220496</v>
      </c>
      <c r="P38" s="80">
        <v>42741</v>
      </c>
      <c r="Q38" s="301">
        <v>1</v>
      </c>
    </row>
    <row r="39" spans="1:17" x14ac:dyDescent="0.25">
      <c r="A39" s="374" t="s">
        <v>23</v>
      </c>
      <c r="B39" s="104">
        <v>2</v>
      </c>
      <c r="C39" s="105">
        <v>2</v>
      </c>
      <c r="D39" s="105">
        <v>1</v>
      </c>
      <c r="E39" s="105">
        <v>6</v>
      </c>
      <c r="F39" s="105" t="s">
        <v>24</v>
      </c>
      <c r="G39" s="105" t="s">
        <v>25</v>
      </c>
      <c r="H39" s="77" t="s">
        <v>26</v>
      </c>
      <c r="I39" s="78">
        <v>129589.44</v>
      </c>
      <c r="J39" s="302" t="s">
        <v>697</v>
      </c>
      <c r="K39" s="343">
        <v>42731</v>
      </c>
      <c r="L39" s="81" t="s">
        <v>28</v>
      </c>
      <c r="M39" s="82" t="s">
        <v>698</v>
      </c>
      <c r="N39" s="119">
        <v>42733</v>
      </c>
      <c r="O39" s="317">
        <v>220534</v>
      </c>
      <c r="P39" s="80">
        <v>42745</v>
      </c>
      <c r="Q39" s="301">
        <v>1</v>
      </c>
    </row>
    <row r="40" spans="1:17" ht="25.5" x14ac:dyDescent="0.25">
      <c r="A40" s="374" t="s">
        <v>23</v>
      </c>
      <c r="B40" s="104">
        <v>2</v>
      </c>
      <c r="C40" s="105">
        <v>2</v>
      </c>
      <c r="D40" s="105">
        <v>1</v>
      </c>
      <c r="E40" s="105">
        <v>6</v>
      </c>
      <c r="F40" s="105" t="s">
        <v>24</v>
      </c>
      <c r="G40" s="105" t="s">
        <v>25</v>
      </c>
      <c r="H40" s="77" t="s">
        <v>26</v>
      </c>
      <c r="I40" s="78">
        <v>780455.17</v>
      </c>
      <c r="J40" s="79" t="s">
        <v>699</v>
      </c>
      <c r="K40" s="343">
        <v>42055</v>
      </c>
      <c r="L40" s="81" t="s">
        <v>28</v>
      </c>
      <c r="M40" s="82" t="s">
        <v>700</v>
      </c>
      <c r="N40" s="119">
        <v>42053</v>
      </c>
      <c r="O40" s="317">
        <v>148361</v>
      </c>
      <c r="P40" s="80">
        <v>42448</v>
      </c>
      <c r="Q40" s="294">
        <v>1</v>
      </c>
    </row>
    <row r="41" spans="1:17" s="304" customFormat="1" x14ac:dyDescent="0.25">
      <c r="A41" s="375" t="s">
        <v>23</v>
      </c>
      <c r="B41" s="76">
        <v>2</v>
      </c>
      <c r="C41" s="129">
        <v>2</v>
      </c>
      <c r="D41" s="129">
        <v>1</v>
      </c>
      <c r="E41" s="129">
        <v>6</v>
      </c>
      <c r="F41" s="129">
        <v>2</v>
      </c>
      <c r="G41" s="129" t="s">
        <v>701</v>
      </c>
      <c r="H41" s="130" t="s">
        <v>702</v>
      </c>
      <c r="I41" s="131">
        <v>483249.94</v>
      </c>
      <c r="J41" s="132" t="s">
        <v>703</v>
      </c>
      <c r="K41" s="344">
        <v>41912</v>
      </c>
      <c r="L41" s="134" t="s">
        <v>28</v>
      </c>
      <c r="M41" s="135" t="s">
        <v>704</v>
      </c>
      <c r="N41" s="133">
        <v>41927</v>
      </c>
      <c r="O41" s="322">
        <v>208356</v>
      </c>
      <c r="P41" s="133">
        <v>42556</v>
      </c>
      <c r="Q41" s="303">
        <v>1</v>
      </c>
    </row>
    <row r="42" spans="1:17" s="304" customFormat="1" x14ac:dyDescent="0.25">
      <c r="A42" s="375" t="s">
        <v>23</v>
      </c>
      <c r="B42" s="76">
        <v>2</v>
      </c>
      <c r="C42" s="129">
        <v>2</v>
      </c>
      <c r="D42" s="129">
        <v>1</v>
      </c>
      <c r="E42" s="129">
        <v>6</v>
      </c>
      <c r="F42" s="129">
        <v>2</v>
      </c>
      <c r="G42" s="129" t="s">
        <v>701</v>
      </c>
      <c r="H42" s="130" t="s">
        <v>702</v>
      </c>
      <c r="I42" s="131">
        <v>458640.93</v>
      </c>
      <c r="J42" s="132" t="s">
        <v>705</v>
      </c>
      <c r="K42" s="344">
        <v>41882</v>
      </c>
      <c r="L42" s="134" t="s">
        <v>28</v>
      </c>
      <c r="M42" s="135" t="s">
        <v>706</v>
      </c>
      <c r="N42" s="133"/>
      <c r="O42" s="322">
        <v>208378</v>
      </c>
      <c r="P42" s="133">
        <v>42556</v>
      </c>
      <c r="Q42" s="303">
        <v>1</v>
      </c>
    </row>
    <row r="43" spans="1:17" s="304" customFormat="1" x14ac:dyDescent="0.25">
      <c r="A43" s="375" t="s">
        <v>23</v>
      </c>
      <c r="B43" s="76">
        <v>2</v>
      </c>
      <c r="C43" s="129">
        <v>2</v>
      </c>
      <c r="D43" s="129">
        <v>1</v>
      </c>
      <c r="E43" s="129">
        <v>6</v>
      </c>
      <c r="F43" s="129">
        <v>2</v>
      </c>
      <c r="G43" s="129" t="s">
        <v>701</v>
      </c>
      <c r="H43" s="130" t="s">
        <v>702</v>
      </c>
      <c r="I43" s="131">
        <v>313411.8</v>
      </c>
      <c r="J43" s="132" t="s">
        <v>707</v>
      </c>
      <c r="K43" s="344">
        <v>41759</v>
      </c>
      <c r="L43" s="134" t="s">
        <v>28</v>
      </c>
      <c r="M43" s="135" t="s">
        <v>708</v>
      </c>
      <c r="N43" s="133"/>
      <c r="O43" s="322">
        <v>207774</v>
      </c>
      <c r="P43" s="133">
        <v>42549</v>
      </c>
      <c r="Q43" s="303">
        <v>1</v>
      </c>
    </row>
    <row r="44" spans="1:17" s="304" customFormat="1" x14ac:dyDescent="0.25">
      <c r="A44" s="375" t="s">
        <v>23</v>
      </c>
      <c r="B44" s="76">
        <v>2</v>
      </c>
      <c r="C44" s="129">
        <v>2</v>
      </c>
      <c r="D44" s="129">
        <v>1</v>
      </c>
      <c r="E44" s="129">
        <v>6</v>
      </c>
      <c r="F44" s="129">
        <v>2</v>
      </c>
      <c r="G44" s="129" t="s">
        <v>701</v>
      </c>
      <c r="H44" s="130" t="s">
        <v>702</v>
      </c>
      <c r="I44" s="131">
        <v>524686.48</v>
      </c>
      <c r="J44" s="132" t="s">
        <v>709</v>
      </c>
      <c r="K44" s="344">
        <v>42216</v>
      </c>
      <c r="L44" s="134" t="s">
        <v>28</v>
      </c>
      <c r="M44" s="135" t="s">
        <v>710</v>
      </c>
      <c r="N44" s="133"/>
      <c r="O44" s="322">
        <v>207776</v>
      </c>
      <c r="P44" s="133">
        <v>42549</v>
      </c>
      <c r="Q44" s="303">
        <v>1</v>
      </c>
    </row>
    <row r="45" spans="1:17" s="304" customFormat="1" x14ac:dyDescent="0.25">
      <c r="A45" s="375" t="s">
        <v>23</v>
      </c>
      <c r="B45" s="76">
        <v>2</v>
      </c>
      <c r="C45" s="129">
        <v>2</v>
      </c>
      <c r="D45" s="129">
        <v>1</v>
      </c>
      <c r="E45" s="129">
        <v>6</v>
      </c>
      <c r="F45" s="129">
        <v>2</v>
      </c>
      <c r="G45" s="129" t="s">
        <v>701</v>
      </c>
      <c r="H45" s="130" t="s">
        <v>702</v>
      </c>
      <c r="I45" s="131">
        <v>540530.43000000005</v>
      </c>
      <c r="J45" s="132" t="s">
        <v>711</v>
      </c>
      <c r="K45" s="344">
        <v>42247</v>
      </c>
      <c r="L45" s="134" t="s">
        <v>28</v>
      </c>
      <c r="M45" s="135" t="s">
        <v>712</v>
      </c>
      <c r="N45" s="133"/>
      <c r="O45" s="322">
        <v>207778</v>
      </c>
      <c r="P45" s="133">
        <v>42549</v>
      </c>
      <c r="Q45" s="303">
        <v>1</v>
      </c>
    </row>
    <row r="46" spans="1:17" s="304" customFormat="1" x14ac:dyDescent="0.25">
      <c r="A46" s="375" t="s">
        <v>23</v>
      </c>
      <c r="B46" s="76">
        <v>2</v>
      </c>
      <c r="C46" s="129">
        <v>2</v>
      </c>
      <c r="D46" s="129">
        <v>1</v>
      </c>
      <c r="E46" s="129">
        <v>6</v>
      </c>
      <c r="F46" s="129">
        <v>2</v>
      </c>
      <c r="G46" s="129" t="s">
        <v>701</v>
      </c>
      <c r="H46" s="130" t="s">
        <v>702</v>
      </c>
      <c r="I46" s="131">
        <v>518977.62</v>
      </c>
      <c r="J46" s="132" t="s">
        <v>713</v>
      </c>
      <c r="K46" s="344">
        <v>42277</v>
      </c>
      <c r="L46" s="134" t="s">
        <v>28</v>
      </c>
      <c r="M46" s="135" t="s">
        <v>714</v>
      </c>
      <c r="N46" s="133"/>
      <c r="O46" s="322">
        <v>207779</v>
      </c>
      <c r="P46" s="133">
        <v>42549</v>
      </c>
      <c r="Q46" s="303">
        <v>1</v>
      </c>
    </row>
    <row r="47" spans="1:17" s="304" customFormat="1" x14ac:dyDescent="0.25">
      <c r="A47" s="375" t="s">
        <v>23</v>
      </c>
      <c r="B47" s="76">
        <v>2</v>
      </c>
      <c r="C47" s="129">
        <v>2</v>
      </c>
      <c r="D47" s="129">
        <v>1</v>
      </c>
      <c r="E47" s="129">
        <v>6</v>
      </c>
      <c r="F47" s="129">
        <v>2</v>
      </c>
      <c r="G47" s="129" t="s">
        <v>701</v>
      </c>
      <c r="H47" s="130" t="s">
        <v>702</v>
      </c>
      <c r="I47" s="131">
        <v>514699.79</v>
      </c>
      <c r="J47" s="132" t="s">
        <v>715</v>
      </c>
      <c r="K47" s="344">
        <v>42308</v>
      </c>
      <c r="L47" s="134" t="s">
        <v>28</v>
      </c>
      <c r="M47" s="135" t="s">
        <v>716</v>
      </c>
      <c r="N47" s="133"/>
      <c r="O47" s="322">
        <v>207781</v>
      </c>
      <c r="P47" s="133">
        <v>42549</v>
      </c>
      <c r="Q47" s="303">
        <v>1</v>
      </c>
    </row>
    <row r="48" spans="1:17" s="304" customFormat="1" x14ac:dyDescent="0.25">
      <c r="A48" s="375" t="s">
        <v>23</v>
      </c>
      <c r="B48" s="76">
        <v>2</v>
      </c>
      <c r="C48" s="129">
        <v>2</v>
      </c>
      <c r="D48" s="129">
        <v>1</v>
      </c>
      <c r="E48" s="129">
        <v>6</v>
      </c>
      <c r="F48" s="129">
        <v>2</v>
      </c>
      <c r="G48" s="129" t="s">
        <v>701</v>
      </c>
      <c r="H48" s="130" t="s">
        <v>702</v>
      </c>
      <c r="I48" s="131">
        <v>451801.5</v>
      </c>
      <c r="J48" s="132" t="s">
        <v>717</v>
      </c>
      <c r="K48" s="344">
        <v>42338</v>
      </c>
      <c r="L48" s="134" t="s">
        <v>28</v>
      </c>
      <c r="M48" s="135" t="s">
        <v>718</v>
      </c>
      <c r="N48" s="133"/>
      <c r="O48" s="322">
        <v>207782</v>
      </c>
      <c r="P48" s="133">
        <v>42549</v>
      </c>
      <c r="Q48" s="303">
        <v>1</v>
      </c>
    </row>
    <row r="49" spans="1:17" s="304" customFormat="1" x14ac:dyDescent="0.25">
      <c r="A49" s="375" t="s">
        <v>23</v>
      </c>
      <c r="B49" s="76">
        <v>2</v>
      </c>
      <c r="C49" s="129">
        <v>2</v>
      </c>
      <c r="D49" s="129">
        <v>1</v>
      </c>
      <c r="E49" s="129">
        <v>6</v>
      </c>
      <c r="F49" s="129">
        <v>2</v>
      </c>
      <c r="G49" s="129" t="s">
        <v>701</v>
      </c>
      <c r="H49" s="130" t="s">
        <v>702</v>
      </c>
      <c r="I49" s="131">
        <v>397666.68</v>
      </c>
      <c r="J49" s="132" t="s">
        <v>719</v>
      </c>
      <c r="K49" s="344">
        <v>42369</v>
      </c>
      <c r="L49" s="134" t="s">
        <v>28</v>
      </c>
      <c r="M49" s="135" t="s">
        <v>706</v>
      </c>
      <c r="N49" s="133"/>
      <c r="O49" s="322">
        <v>207842</v>
      </c>
      <c r="P49" s="133">
        <v>42550</v>
      </c>
      <c r="Q49" s="303">
        <v>1</v>
      </c>
    </row>
    <row r="50" spans="1:17" s="304" customFormat="1" x14ac:dyDescent="0.25">
      <c r="A50" s="375" t="s">
        <v>23</v>
      </c>
      <c r="B50" s="76">
        <v>2</v>
      </c>
      <c r="C50" s="129">
        <v>2</v>
      </c>
      <c r="D50" s="129">
        <v>1</v>
      </c>
      <c r="E50" s="129">
        <v>6</v>
      </c>
      <c r="F50" s="129">
        <v>2</v>
      </c>
      <c r="G50" s="129" t="s">
        <v>701</v>
      </c>
      <c r="H50" s="130" t="s">
        <v>702</v>
      </c>
      <c r="I50" s="131">
        <v>338726.81</v>
      </c>
      <c r="J50" s="132" t="s">
        <v>720</v>
      </c>
      <c r="K50" s="344">
        <v>42400</v>
      </c>
      <c r="L50" s="134" t="s">
        <v>28</v>
      </c>
      <c r="M50" s="135" t="s">
        <v>706</v>
      </c>
      <c r="N50" s="133"/>
      <c r="O50" s="322">
        <v>207837</v>
      </c>
      <c r="P50" s="133">
        <v>42550</v>
      </c>
      <c r="Q50" s="303">
        <v>1</v>
      </c>
    </row>
    <row r="51" spans="1:17" s="304" customFormat="1" x14ac:dyDescent="0.25">
      <c r="A51" s="375" t="s">
        <v>23</v>
      </c>
      <c r="B51" s="76">
        <v>2</v>
      </c>
      <c r="C51" s="129">
        <v>2</v>
      </c>
      <c r="D51" s="129">
        <v>1</v>
      </c>
      <c r="E51" s="129">
        <v>6</v>
      </c>
      <c r="F51" s="129">
        <v>2</v>
      </c>
      <c r="G51" s="129" t="s">
        <v>701</v>
      </c>
      <c r="H51" s="130" t="s">
        <v>702</v>
      </c>
      <c r="I51" s="131">
        <v>400196.68</v>
      </c>
      <c r="J51" s="132" t="s">
        <v>721</v>
      </c>
      <c r="K51" s="344">
        <v>42429</v>
      </c>
      <c r="L51" s="134" t="s">
        <v>28</v>
      </c>
      <c r="M51" s="135" t="s">
        <v>706</v>
      </c>
      <c r="N51" s="133"/>
      <c r="O51" s="322">
        <v>207834</v>
      </c>
      <c r="P51" s="133">
        <v>42550</v>
      </c>
      <c r="Q51" s="303">
        <v>1</v>
      </c>
    </row>
    <row r="52" spans="1:17" s="304" customFormat="1" x14ac:dyDescent="0.25">
      <c r="A52" s="375" t="s">
        <v>23</v>
      </c>
      <c r="B52" s="76">
        <v>2</v>
      </c>
      <c r="C52" s="129">
        <v>2</v>
      </c>
      <c r="D52" s="129">
        <v>1</v>
      </c>
      <c r="E52" s="129">
        <v>6</v>
      </c>
      <c r="F52" s="129">
        <v>2</v>
      </c>
      <c r="G52" s="129" t="s">
        <v>701</v>
      </c>
      <c r="H52" s="130" t="s">
        <v>702</v>
      </c>
      <c r="I52" s="131">
        <v>386461.63</v>
      </c>
      <c r="J52" s="132" t="s">
        <v>722</v>
      </c>
      <c r="K52" s="344">
        <v>42460</v>
      </c>
      <c r="L52" s="134" t="s">
        <v>28</v>
      </c>
      <c r="M52" s="135" t="s">
        <v>706</v>
      </c>
      <c r="N52" s="133"/>
      <c r="O52" s="322">
        <v>207854</v>
      </c>
      <c r="P52" s="133">
        <v>42550</v>
      </c>
      <c r="Q52" s="303">
        <v>1</v>
      </c>
    </row>
    <row r="53" spans="1:17" s="304" customFormat="1" x14ac:dyDescent="0.25">
      <c r="A53" s="375" t="s">
        <v>23</v>
      </c>
      <c r="B53" s="76">
        <v>2</v>
      </c>
      <c r="C53" s="129">
        <v>2</v>
      </c>
      <c r="D53" s="129">
        <v>1</v>
      </c>
      <c r="E53" s="129">
        <v>6</v>
      </c>
      <c r="F53" s="129">
        <v>2</v>
      </c>
      <c r="G53" s="129" t="s">
        <v>701</v>
      </c>
      <c r="H53" s="130" t="s">
        <v>702</v>
      </c>
      <c r="I53" s="131">
        <v>405058.72</v>
      </c>
      <c r="J53" s="132" t="s">
        <v>723</v>
      </c>
      <c r="K53" s="344">
        <v>42490</v>
      </c>
      <c r="L53" s="134" t="s">
        <v>28</v>
      </c>
      <c r="M53" s="135" t="s">
        <v>44</v>
      </c>
      <c r="N53" s="133">
        <v>42579</v>
      </c>
      <c r="O53" s="322">
        <v>207850</v>
      </c>
      <c r="P53" s="133">
        <v>42550</v>
      </c>
      <c r="Q53" s="303">
        <v>1</v>
      </c>
    </row>
    <row r="54" spans="1:17" s="304" customFormat="1" x14ac:dyDescent="0.25">
      <c r="A54" s="375" t="s">
        <v>23</v>
      </c>
      <c r="B54" s="76">
        <v>2</v>
      </c>
      <c r="C54" s="129">
        <v>2</v>
      </c>
      <c r="D54" s="129">
        <v>1</v>
      </c>
      <c r="E54" s="129">
        <v>6</v>
      </c>
      <c r="F54" s="129">
        <v>2</v>
      </c>
      <c r="G54" s="129" t="s">
        <v>701</v>
      </c>
      <c r="H54" s="130" t="s">
        <v>702</v>
      </c>
      <c r="I54" s="131">
        <v>459174.88</v>
      </c>
      <c r="J54" s="132" t="s">
        <v>724</v>
      </c>
      <c r="K54" s="344">
        <v>42185</v>
      </c>
      <c r="L54" s="134" t="s">
        <v>28</v>
      </c>
      <c r="M54" s="135" t="s">
        <v>706</v>
      </c>
      <c r="N54" s="133"/>
      <c r="O54" s="322">
        <v>207853</v>
      </c>
      <c r="P54" s="133">
        <v>42550</v>
      </c>
      <c r="Q54" s="303">
        <v>1</v>
      </c>
    </row>
    <row r="55" spans="1:17" s="304" customFormat="1" x14ac:dyDescent="0.25">
      <c r="A55" s="375" t="s">
        <v>23</v>
      </c>
      <c r="B55" s="76">
        <v>2</v>
      </c>
      <c r="C55" s="129">
        <v>2</v>
      </c>
      <c r="D55" s="129">
        <v>1</v>
      </c>
      <c r="E55" s="129">
        <v>6</v>
      </c>
      <c r="F55" s="129">
        <v>2</v>
      </c>
      <c r="G55" s="129" t="s">
        <v>701</v>
      </c>
      <c r="H55" s="130" t="s">
        <v>702</v>
      </c>
      <c r="I55" s="131">
        <v>423309.59</v>
      </c>
      <c r="J55" s="132" t="s">
        <v>725</v>
      </c>
      <c r="K55" s="344">
        <v>42521</v>
      </c>
      <c r="L55" s="134" t="s">
        <v>28</v>
      </c>
      <c r="M55" s="135" t="s">
        <v>726</v>
      </c>
      <c r="N55" s="133"/>
      <c r="O55" s="322">
        <v>207187</v>
      </c>
      <c r="P55" s="133">
        <v>42542</v>
      </c>
      <c r="Q55" s="303">
        <v>1</v>
      </c>
    </row>
    <row r="56" spans="1:17" x14ac:dyDescent="0.25">
      <c r="A56" s="372" t="s">
        <v>6</v>
      </c>
      <c r="B56" s="27">
        <v>2</v>
      </c>
      <c r="C56" s="98">
        <v>2</v>
      </c>
      <c r="D56" s="98">
        <v>1</v>
      </c>
      <c r="E56" s="98">
        <v>7</v>
      </c>
      <c r="F56" s="98">
        <v>0</v>
      </c>
      <c r="G56" s="28" t="s">
        <v>8</v>
      </c>
      <c r="H56" s="99" t="s">
        <v>727</v>
      </c>
      <c r="I56" s="30">
        <f>SUM(I57:I115)</f>
        <v>95508161.600000009</v>
      </c>
      <c r="J56" s="31"/>
      <c r="K56" s="338"/>
      <c r="L56" s="33"/>
      <c r="M56" s="101"/>
      <c r="N56" s="102"/>
      <c r="O56" s="97" t="s">
        <v>22</v>
      </c>
      <c r="P56" s="100"/>
      <c r="Q56" s="294"/>
    </row>
    <row r="57" spans="1:17" ht="25.5" x14ac:dyDescent="0.25">
      <c r="A57" s="374" t="s">
        <v>23</v>
      </c>
      <c r="B57" s="104">
        <v>2</v>
      </c>
      <c r="C57" s="105">
        <v>2</v>
      </c>
      <c r="D57" s="105">
        <v>1</v>
      </c>
      <c r="E57" s="105">
        <v>7</v>
      </c>
      <c r="F57" s="105">
        <v>0</v>
      </c>
      <c r="G57" s="105" t="s">
        <v>728</v>
      </c>
      <c r="H57" s="77" t="s">
        <v>729</v>
      </c>
      <c r="I57" s="78">
        <v>1376542</v>
      </c>
      <c r="J57" s="111"/>
      <c r="K57" s="77" t="s">
        <v>730</v>
      </c>
      <c r="L57" s="81" t="s">
        <v>28</v>
      </c>
      <c r="M57" s="82" t="s">
        <v>731</v>
      </c>
      <c r="N57" s="80">
        <v>41901</v>
      </c>
      <c r="O57" s="83">
        <v>122477</v>
      </c>
      <c r="P57" s="80">
        <v>41911</v>
      </c>
      <c r="Q57" s="294"/>
    </row>
    <row r="58" spans="1:17" ht="25.5" x14ac:dyDescent="0.25">
      <c r="A58" s="374" t="s">
        <v>23</v>
      </c>
      <c r="B58" s="104">
        <v>2</v>
      </c>
      <c r="C58" s="105">
        <v>2</v>
      </c>
      <c r="D58" s="105">
        <v>1</v>
      </c>
      <c r="E58" s="105">
        <v>7</v>
      </c>
      <c r="F58" s="105">
        <v>0</v>
      </c>
      <c r="G58" s="105" t="s">
        <v>728</v>
      </c>
      <c r="H58" s="77" t="s">
        <v>729</v>
      </c>
      <c r="I58" s="78">
        <v>1331593</v>
      </c>
      <c r="J58" s="111"/>
      <c r="K58" s="77" t="s">
        <v>2898</v>
      </c>
      <c r="L58" s="81" t="s">
        <v>28</v>
      </c>
      <c r="M58" s="82" t="s">
        <v>732</v>
      </c>
      <c r="N58" s="80">
        <v>42187</v>
      </c>
      <c r="O58" s="330">
        <v>175024</v>
      </c>
      <c r="P58" s="80">
        <v>42249</v>
      </c>
      <c r="Q58" s="294">
        <v>4</v>
      </c>
    </row>
    <row r="59" spans="1:17" ht="25.5" x14ac:dyDescent="0.25">
      <c r="A59" s="374" t="s">
        <v>23</v>
      </c>
      <c r="B59" s="104">
        <v>2</v>
      </c>
      <c r="C59" s="105">
        <v>2</v>
      </c>
      <c r="D59" s="105">
        <v>1</v>
      </c>
      <c r="E59" s="105">
        <v>7</v>
      </c>
      <c r="F59" s="105">
        <v>0</v>
      </c>
      <c r="G59" s="105" t="s">
        <v>728</v>
      </c>
      <c r="H59" s="77" t="s">
        <v>729</v>
      </c>
      <c r="I59" s="78">
        <v>555991</v>
      </c>
      <c r="J59" s="111"/>
      <c r="K59" s="77" t="s">
        <v>733</v>
      </c>
      <c r="L59" s="81" t="s">
        <v>28</v>
      </c>
      <c r="M59" s="82" t="s">
        <v>734</v>
      </c>
      <c r="N59" s="80">
        <v>42187</v>
      </c>
      <c r="O59" s="83">
        <v>166890</v>
      </c>
      <c r="P59" s="80">
        <v>42193</v>
      </c>
      <c r="Q59" s="294"/>
    </row>
    <row r="60" spans="1:17" ht="25.5" x14ac:dyDescent="0.25">
      <c r="A60" s="374" t="s">
        <v>23</v>
      </c>
      <c r="B60" s="104">
        <v>2</v>
      </c>
      <c r="C60" s="105">
        <v>2</v>
      </c>
      <c r="D60" s="105">
        <v>1</v>
      </c>
      <c r="E60" s="105">
        <v>7</v>
      </c>
      <c r="F60" s="105">
        <v>0</v>
      </c>
      <c r="G60" s="105" t="s">
        <v>728</v>
      </c>
      <c r="H60" s="77" t="s">
        <v>729</v>
      </c>
      <c r="I60" s="78">
        <v>1357810</v>
      </c>
      <c r="J60" s="111"/>
      <c r="K60" s="77" t="s">
        <v>2895</v>
      </c>
      <c r="L60" s="81" t="s">
        <v>28</v>
      </c>
      <c r="M60" s="82" t="s">
        <v>735</v>
      </c>
      <c r="N60" s="80">
        <v>42187</v>
      </c>
      <c r="O60" s="330">
        <v>166755</v>
      </c>
      <c r="P60" s="80">
        <v>42377</v>
      </c>
      <c r="Q60" s="294">
        <v>4</v>
      </c>
    </row>
    <row r="61" spans="1:17" ht="25.5" x14ac:dyDescent="0.25">
      <c r="A61" s="374" t="s">
        <v>23</v>
      </c>
      <c r="B61" s="104">
        <v>2</v>
      </c>
      <c r="C61" s="105">
        <v>2</v>
      </c>
      <c r="D61" s="105">
        <v>1</v>
      </c>
      <c r="E61" s="105">
        <v>7</v>
      </c>
      <c r="F61" s="105">
        <v>0</v>
      </c>
      <c r="G61" s="105" t="s">
        <v>728</v>
      </c>
      <c r="H61" s="77" t="s">
        <v>729</v>
      </c>
      <c r="I61" s="78">
        <v>548312</v>
      </c>
      <c r="J61" s="111"/>
      <c r="K61" s="77" t="s">
        <v>736</v>
      </c>
      <c r="L61" s="81" t="s">
        <v>28</v>
      </c>
      <c r="M61" s="82" t="s">
        <v>737</v>
      </c>
      <c r="N61" s="80">
        <v>42171</v>
      </c>
      <c r="O61" s="83">
        <v>167392</v>
      </c>
      <c r="P61" s="80">
        <v>42194</v>
      </c>
      <c r="Q61" s="294"/>
    </row>
    <row r="62" spans="1:17" ht="25.5" x14ac:dyDescent="0.25">
      <c r="A62" s="374" t="s">
        <v>23</v>
      </c>
      <c r="B62" s="104">
        <v>2</v>
      </c>
      <c r="C62" s="105">
        <v>2</v>
      </c>
      <c r="D62" s="105">
        <v>1</v>
      </c>
      <c r="E62" s="105">
        <v>7</v>
      </c>
      <c r="F62" s="105">
        <v>0</v>
      </c>
      <c r="G62" s="105" t="s">
        <v>728</v>
      </c>
      <c r="H62" s="77" t="s">
        <v>729</v>
      </c>
      <c r="I62" s="78">
        <v>555521</v>
      </c>
      <c r="J62" s="111"/>
      <c r="K62" s="77" t="s">
        <v>738</v>
      </c>
      <c r="L62" s="81" t="s">
        <v>28</v>
      </c>
      <c r="M62" s="82" t="s">
        <v>739</v>
      </c>
      <c r="N62" s="80">
        <v>42187</v>
      </c>
      <c r="O62" s="83">
        <v>168905</v>
      </c>
      <c r="P62" s="80">
        <v>42205</v>
      </c>
      <c r="Q62" s="294"/>
    </row>
    <row r="63" spans="1:17" ht="25.5" x14ac:dyDescent="0.25">
      <c r="A63" s="374" t="s">
        <v>23</v>
      </c>
      <c r="B63" s="104">
        <v>2</v>
      </c>
      <c r="C63" s="105">
        <v>2</v>
      </c>
      <c r="D63" s="105">
        <v>1</v>
      </c>
      <c r="E63" s="105">
        <v>7</v>
      </c>
      <c r="F63" s="105">
        <v>0</v>
      </c>
      <c r="G63" s="105" t="s">
        <v>728</v>
      </c>
      <c r="H63" s="77" t="s">
        <v>729</v>
      </c>
      <c r="I63" s="78">
        <v>1384963</v>
      </c>
      <c r="J63" s="111"/>
      <c r="K63" s="77" t="s">
        <v>740</v>
      </c>
      <c r="L63" s="81" t="s">
        <v>28</v>
      </c>
      <c r="M63" s="82" t="s">
        <v>741</v>
      </c>
      <c r="N63" s="80">
        <v>42187</v>
      </c>
      <c r="O63" s="83">
        <v>166916</v>
      </c>
      <c r="P63" s="80">
        <v>42193</v>
      </c>
      <c r="Q63" s="294"/>
    </row>
    <row r="64" spans="1:17" ht="25.5" x14ac:dyDescent="0.25">
      <c r="A64" s="374" t="s">
        <v>23</v>
      </c>
      <c r="B64" s="104">
        <v>2</v>
      </c>
      <c r="C64" s="105">
        <v>2</v>
      </c>
      <c r="D64" s="105">
        <v>1</v>
      </c>
      <c r="E64" s="105">
        <v>7</v>
      </c>
      <c r="F64" s="105">
        <v>0</v>
      </c>
      <c r="G64" s="105" t="s">
        <v>728</v>
      </c>
      <c r="H64" s="77" t="s">
        <v>729</v>
      </c>
      <c r="I64" s="78">
        <v>564144</v>
      </c>
      <c r="J64" s="111"/>
      <c r="K64" s="77" t="s">
        <v>740</v>
      </c>
      <c r="L64" s="81" t="s">
        <v>28</v>
      </c>
      <c r="M64" s="82" t="s">
        <v>742</v>
      </c>
      <c r="N64" s="80">
        <v>42187</v>
      </c>
      <c r="O64" s="83">
        <v>167255</v>
      </c>
      <c r="P64" s="80">
        <v>42194</v>
      </c>
      <c r="Q64" s="294"/>
    </row>
    <row r="65" spans="1:17" ht="25.5" x14ac:dyDescent="0.25">
      <c r="A65" s="374" t="s">
        <v>23</v>
      </c>
      <c r="B65" s="104">
        <v>2</v>
      </c>
      <c r="C65" s="105">
        <v>2</v>
      </c>
      <c r="D65" s="105">
        <v>1</v>
      </c>
      <c r="E65" s="105">
        <v>7</v>
      </c>
      <c r="F65" s="105">
        <v>0</v>
      </c>
      <c r="G65" s="105" t="s">
        <v>728</v>
      </c>
      <c r="H65" s="77" t="s">
        <v>729</v>
      </c>
      <c r="I65" s="78">
        <v>542623</v>
      </c>
      <c r="J65" s="111"/>
      <c r="K65" s="77" t="s">
        <v>743</v>
      </c>
      <c r="L65" s="81" t="s">
        <v>28</v>
      </c>
      <c r="M65" s="82"/>
      <c r="N65" s="80">
        <v>42187</v>
      </c>
      <c r="O65" s="83">
        <v>166777</v>
      </c>
      <c r="P65" s="80">
        <v>42192</v>
      </c>
      <c r="Q65" s="294"/>
    </row>
    <row r="66" spans="1:17" ht="25.5" x14ac:dyDescent="0.25">
      <c r="A66" s="374" t="s">
        <v>23</v>
      </c>
      <c r="B66" s="104">
        <v>2</v>
      </c>
      <c r="C66" s="105">
        <v>2</v>
      </c>
      <c r="D66" s="105">
        <v>1</v>
      </c>
      <c r="E66" s="105">
        <v>7</v>
      </c>
      <c r="F66" s="105">
        <v>0</v>
      </c>
      <c r="G66" s="105" t="s">
        <v>728</v>
      </c>
      <c r="H66" s="77" t="s">
        <v>729</v>
      </c>
      <c r="I66" s="78">
        <v>550210</v>
      </c>
      <c r="J66" s="111"/>
      <c r="K66" s="77" t="s">
        <v>744</v>
      </c>
      <c r="L66" s="81" t="s">
        <v>28</v>
      </c>
      <c r="M66" s="82" t="s">
        <v>745</v>
      </c>
      <c r="N66" s="80">
        <v>42187</v>
      </c>
      <c r="O66" s="83">
        <v>166918</v>
      </c>
      <c r="P66" s="80">
        <v>42193</v>
      </c>
      <c r="Q66" s="294"/>
    </row>
    <row r="67" spans="1:17" ht="25.5" x14ac:dyDescent="0.25">
      <c r="A67" s="374" t="s">
        <v>23</v>
      </c>
      <c r="B67" s="104">
        <v>2</v>
      </c>
      <c r="C67" s="105">
        <v>2</v>
      </c>
      <c r="D67" s="105">
        <v>1</v>
      </c>
      <c r="E67" s="105">
        <v>7</v>
      </c>
      <c r="F67" s="105">
        <v>0</v>
      </c>
      <c r="G67" s="105" t="s">
        <v>728</v>
      </c>
      <c r="H67" s="77" t="s">
        <v>729</v>
      </c>
      <c r="I67" s="78">
        <v>549548</v>
      </c>
      <c r="J67" s="111"/>
      <c r="K67" s="77" t="s">
        <v>746</v>
      </c>
      <c r="L67" s="81" t="s">
        <v>28</v>
      </c>
      <c r="M67" s="82" t="s">
        <v>747</v>
      </c>
      <c r="N67" s="80">
        <v>42228</v>
      </c>
      <c r="O67" s="83">
        <v>172644</v>
      </c>
      <c r="P67" s="80">
        <v>42235</v>
      </c>
      <c r="Q67" s="294"/>
    </row>
    <row r="68" spans="1:17" ht="25.5" x14ac:dyDescent="0.25">
      <c r="A68" s="374" t="s">
        <v>23</v>
      </c>
      <c r="B68" s="104">
        <v>2</v>
      </c>
      <c r="C68" s="105">
        <v>2</v>
      </c>
      <c r="D68" s="105">
        <v>1</v>
      </c>
      <c r="E68" s="105">
        <v>7</v>
      </c>
      <c r="F68" s="105">
        <v>0</v>
      </c>
      <c r="G68" s="105" t="s">
        <v>728</v>
      </c>
      <c r="H68" s="77" t="s">
        <v>729</v>
      </c>
      <c r="I68" s="78">
        <v>1378373</v>
      </c>
      <c r="J68" s="111"/>
      <c r="K68" s="77" t="s">
        <v>2879</v>
      </c>
      <c r="L68" s="81" t="s">
        <v>28</v>
      </c>
      <c r="M68" s="82">
        <v>417.15</v>
      </c>
      <c r="N68" s="80">
        <v>42228</v>
      </c>
      <c r="O68" s="330">
        <v>174097</v>
      </c>
      <c r="P68" s="80">
        <v>42243</v>
      </c>
      <c r="Q68" s="294">
        <v>4</v>
      </c>
    </row>
    <row r="69" spans="1:17" ht="25.5" x14ac:dyDescent="0.25">
      <c r="A69" s="374" t="s">
        <v>23</v>
      </c>
      <c r="B69" s="104">
        <v>2</v>
      </c>
      <c r="C69" s="105">
        <v>2</v>
      </c>
      <c r="D69" s="105">
        <v>1</v>
      </c>
      <c r="E69" s="105">
        <v>7</v>
      </c>
      <c r="F69" s="105">
        <v>0</v>
      </c>
      <c r="G69" s="105" t="s">
        <v>728</v>
      </c>
      <c r="H69" s="77" t="s">
        <v>729</v>
      </c>
      <c r="I69" s="78">
        <v>1377606</v>
      </c>
      <c r="J69" s="111"/>
      <c r="K69" s="77" t="s">
        <v>2891</v>
      </c>
      <c r="L69" s="81" t="s">
        <v>28</v>
      </c>
      <c r="M69" s="135" t="s">
        <v>748</v>
      </c>
      <c r="N69" s="133"/>
      <c r="O69" s="331">
        <v>208058</v>
      </c>
      <c r="P69" s="133">
        <v>42552</v>
      </c>
      <c r="Q69" s="294">
        <v>4</v>
      </c>
    </row>
    <row r="70" spans="1:17" ht="25.5" x14ac:dyDescent="0.25">
      <c r="A70" s="374" t="s">
        <v>23</v>
      </c>
      <c r="B70" s="104">
        <v>2</v>
      </c>
      <c r="C70" s="105">
        <v>2</v>
      </c>
      <c r="D70" s="105">
        <v>1</v>
      </c>
      <c r="E70" s="105">
        <v>7</v>
      </c>
      <c r="F70" s="105">
        <v>0</v>
      </c>
      <c r="G70" s="105" t="s">
        <v>728</v>
      </c>
      <c r="H70" s="77" t="s">
        <v>729</v>
      </c>
      <c r="I70" s="78">
        <v>1382875</v>
      </c>
      <c r="J70" s="111"/>
      <c r="K70" s="77" t="s">
        <v>2878</v>
      </c>
      <c r="L70" s="81" t="s">
        <v>28</v>
      </c>
      <c r="M70" s="82" t="s">
        <v>749</v>
      </c>
      <c r="N70" s="80">
        <v>42187</v>
      </c>
      <c r="O70" s="330">
        <v>166884</v>
      </c>
      <c r="P70" s="80">
        <v>42193</v>
      </c>
      <c r="Q70" s="294">
        <v>4</v>
      </c>
    </row>
    <row r="71" spans="1:17" ht="25.5" x14ac:dyDescent="0.25">
      <c r="A71" s="374" t="s">
        <v>23</v>
      </c>
      <c r="B71" s="104">
        <v>2</v>
      </c>
      <c r="C71" s="105">
        <v>2</v>
      </c>
      <c r="D71" s="105">
        <v>1</v>
      </c>
      <c r="E71" s="105">
        <v>7</v>
      </c>
      <c r="F71" s="105">
        <v>0</v>
      </c>
      <c r="G71" s="105" t="s">
        <v>728</v>
      </c>
      <c r="H71" s="77" t="s">
        <v>729</v>
      </c>
      <c r="I71" s="78">
        <v>1373936</v>
      </c>
      <c r="J71" s="111"/>
      <c r="K71" s="77" t="s">
        <v>2899</v>
      </c>
      <c r="L71" s="81" t="s">
        <v>28</v>
      </c>
      <c r="M71" s="82" t="s">
        <v>750</v>
      </c>
      <c r="N71" s="80">
        <v>42569</v>
      </c>
      <c r="O71" s="330">
        <v>211048</v>
      </c>
      <c r="P71" s="80">
        <v>42590</v>
      </c>
      <c r="Q71" s="294">
        <v>4</v>
      </c>
    </row>
    <row r="72" spans="1:17" ht="25.5" x14ac:dyDescent="0.25">
      <c r="A72" s="374" t="s">
        <v>23</v>
      </c>
      <c r="B72" s="104">
        <v>2</v>
      </c>
      <c r="C72" s="105">
        <v>2</v>
      </c>
      <c r="D72" s="105">
        <v>1</v>
      </c>
      <c r="E72" s="105">
        <v>7</v>
      </c>
      <c r="F72" s="105">
        <v>0</v>
      </c>
      <c r="G72" s="105" t="s">
        <v>728</v>
      </c>
      <c r="H72" s="77" t="s">
        <v>729</v>
      </c>
      <c r="I72" s="78">
        <v>494991</v>
      </c>
      <c r="J72" s="111"/>
      <c r="K72" s="77" t="s">
        <v>2897</v>
      </c>
      <c r="L72" s="81" t="s">
        <v>28</v>
      </c>
      <c r="M72" s="135" t="s">
        <v>751</v>
      </c>
      <c r="N72" s="133"/>
      <c r="O72" s="331">
        <v>208060</v>
      </c>
      <c r="P72" s="133">
        <v>42552</v>
      </c>
      <c r="Q72" s="294">
        <v>4</v>
      </c>
    </row>
    <row r="73" spans="1:17" ht="25.5" x14ac:dyDescent="0.25">
      <c r="A73" s="374" t="s">
        <v>23</v>
      </c>
      <c r="B73" s="104">
        <v>2</v>
      </c>
      <c r="C73" s="105">
        <v>2</v>
      </c>
      <c r="D73" s="105">
        <v>1</v>
      </c>
      <c r="E73" s="105">
        <v>7</v>
      </c>
      <c r="F73" s="105">
        <v>0</v>
      </c>
      <c r="G73" s="105" t="s">
        <v>728</v>
      </c>
      <c r="H73" s="77" t="s">
        <v>729</v>
      </c>
      <c r="I73" s="78">
        <v>495758</v>
      </c>
      <c r="J73" s="111"/>
      <c r="K73" s="77" t="s">
        <v>752</v>
      </c>
      <c r="L73" s="81" t="s">
        <v>28</v>
      </c>
      <c r="M73" s="82" t="s">
        <v>753</v>
      </c>
      <c r="N73" s="80">
        <v>42452</v>
      </c>
      <c r="O73" s="83">
        <v>208048</v>
      </c>
      <c r="P73" s="80">
        <v>42552</v>
      </c>
      <c r="Q73" s="294"/>
    </row>
    <row r="74" spans="1:17" ht="25.5" x14ac:dyDescent="0.25">
      <c r="A74" s="374" t="s">
        <v>23</v>
      </c>
      <c r="B74" s="104">
        <v>2</v>
      </c>
      <c r="C74" s="105">
        <v>2</v>
      </c>
      <c r="D74" s="105">
        <v>1</v>
      </c>
      <c r="E74" s="105">
        <v>7</v>
      </c>
      <c r="F74" s="105">
        <v>0</v>
      </c>
      <c r="G74" s="105" t="s">
        <v>728</v>
      </c>
      <c r="H74" s="77" t="s">
        <v>729</v>
      </c>
      <c r="I74" s="78">
        <v>1370632</v>
      </c>
      <c r="J74" s="111"/>
      <c r="K74" s="77" t="s">
        <v>2896</v>
      </c>
      <c r="L74" s="81" t="s">
        <v>28</v>
      </c>
      <c r="M74" s="82" t="s">
        <v>754</v>
      </c>
      <c r="N74" s="80">
        <v>42527</v>
      </c>
      <c r="O74" s="330">
        <v>211040</v>
      </c>
      <c r="P74" s="80">
        <v>42590</v>
      </c>
      <c r="Q74" s="294">
        <v>4</v>
      </c>
    </row>
    <row r="75" spans="1:17" ht="25.5" x14ac:dyDescent="0.25">
      <c r="A75" s="374" t="s">
        <v>23</v>
      </c>
      <c r="B75" s="104">
        <v>2</v>
      </c>
      <c r="C75" s="105">
        <v>2</v>
      </c>
      <c r="D75" s="105">
        <v>1</v>
      </c>
      <c r="E75" s="105">
        <v>7</v>
      </c>
      <c r="F75" s="105">
        <v>0</v>
      </c>
      <c r="G75" s="105" t="s">
        <v>728</v>
      </c>
      <c r="H75" s="77" t="s">
        <v>729</v>
      </c>
      <c r="I75" s="78">
        <v>501097</v>
      </c>
      <c r="J75" s="111"/>
      <c r="K75" s="77" t="s">
        <v>2886</v>
      </c>
      <c r="L75" s="81" t="s">
        <v>28</v>
      </c>
      <c r="M75" s="82" t="s">
        <v>755</v>
      </c>
      <c r="N75" s="80">
        <v>42569</v>
      </c>
      <c r="O75" s="330">
        <v>211049</v>
      </c>
      <c r="P75" s="80">
        <v>42590</v>
      </c>
      <c r="Q75" s="294">
        <v>4</v>
      </c>
    </row>
    <row r="76" spans="1:17" ht="25.5" x14ac:dyDescent="0.25">
      <c r="A76" s="374" t="s">
        <v>23</v>
      </c>
      <c r="B76" s="104">
        <v>2</v>
      </c>
      <c r="C76" s="105">
        <v>2</v>
      </c>
      <c r="D76" s="105">
        <v>1</v>
      </c>
      <c r="E76" s="105">
        <v>7</v>
      </c>
      <c r="F76" s="105">
        <v>0</v>
      </c>
      <c r="G76" s="105" t="s">
        <v>728</v>
      </c>
      <c r="H76" s="77" t="s">
        <v>729</v>
      </c>
      <c r="I76" s="78">
        <v>491059</v>
      </c>
      <c r="J76" s="137"/>
      <c r="K76" s="345" t="s">
        <v>2887</v>
      </c>
      <c r="L76" s="81" t="s">
        <v>28</v>
      </c>
      <c r="M76" s="82" t="s">
        <v>756</v>
      </c>
      <c r="N76" s="80">
        <v>42537</v>
      </c>
      <c r="O76" s="330">
        <v>211034</v>
      </c>
      <c r="P76" s="80">
        <v>42590</v>
      </c>
      <c r="Q76" s="294">
        <v>4</v>
      </c>
    </row>
    <row r="77" spans="1:17" ht="25.5" x14ac:dyDescent="0.25">
      <c r="A77" s="374" t="s">
        <v>23</v>
      </c>
      <c r="B77" s="104">
        <v>2</v>
      </c>
      <c r="C77" s="105">
        <v>2</v>
      </c>
      <c r="D77" s="105">
        <v>1</v>
      </c>
      <c r="E77" s="105">
        <v>7</v>
      </c>
      <c r="F77" s="105">
        <v>0</v>
      </c>
      <c r="G77" s="105" t="s">
        <v>728</v>
      </c>
      <c r="H77" s="77" t="s">
        <v>729</v>
      </c>
      <c r="I77" s="78">
        <v>1371479</v>
      </c>
      <c r="J77" s="137"/>
      <c r="K77" s="345" t="s">
        <v>2887</v>
      </c>
      <c r="L77" s="81" t="s">
        <v>28</v>
      </c>
      <c r="M77" s="82" t="s">
        <v>757</v>
      </c>
      <c r="N77" s="80">
        <v>42537</v>
      </c>
      <c r="O77" s="330">
        <v>211031</v>
      </c>
      <c r="P77" s="80">
        <v>42590</v>
      </c>
      <c r="Q77" s="294">
        <v>4</v>
      </c>
    </row>
    <row r="78" spans="1:17" ht="25.5" x14ac:dyDescent="0.25">
      <c r="A78" s="374" t="s">
        <v>23</v>
      </c>
      <c r="B78" s="104">
        <v>2</v>
      </c>
      <c r="C78" s="105">
        <v>2</v>
      </c>
      <c r="D78" s="105">
        <v>1</v>
      </c>
      <c r="E78" s="105">
        <v>7</v>
      </c>
      <c r="F78" s="105">
        <v>0</v>
      </c>
      <c r="G78" s="105" t="s">
        <v>728</v>
      </c>
      <c r="H78" s="77" t="s">
        <v>729</v>
      </c>
      <c r="I78" s="78">
        <v>1371519</v>
      </c>
      <c r="J78" s="77"/>
      <c r="K78" s="77" t="s">
        <v>2872</v>
      </c>
      <c r="L78" s="81" t="s">
        <v>28</v>
      </c>
      <c r="M78" s="82" t="s">
        <v>758</v>
      </c>
      <c r="N78" s="80">
        <v>42537</v>
      </c>
      <c r="O78" s="330">
        <v>211032</v>
      </c>
      <c r="P78" s="80">
        <v>42590</v>
      </c>
      <c r="Q78" s="294">
        <v>4</v>
      </c>
    </row>
    <row r="79" spans="1:17" ht="25.5" x14ac:dyDescent="0.25">
      <c r="A79" s="374" t="s">
        <v>23</v>
      </c>
      <c r="B79" s="104">
        <v>2</v>
      </c>
      <c r="C79" s="105">
        <v>2</v>
      </c>
      <c r="D79" s="105">
        <v>1</v>
      </c>
      <c r="E79" s="105">
        <v>7</v>
      </c>
      <c r="F79" s="105">
        <v>0</v>
      </c>
      <c r="G79" s="105" t="s">
        <v>728</v>
      </c>
      <c r="H79" s="77" t="s">
        <v>729</v>
      </c>
      <c r="I79" s="78">
        <v>475557</v>
      </c>
      <c r="J79" s="111"/>
      <c r="K79" s="77" t="s">
        <v>2881</v>
      </c>
      <c r="L79" s="81" t="s">
        <v>28</v>
      </c>
      <c r="M79" s="82" t="s">
        <v>759</v>
      </c>
      <c r="N79" s="80">
        <v>42591</v>
      </c>
      <c r="O79" s="330">
        <v>212038</v>
      </c>
      <c r="P79" s="80">
        <v>42597</v>
      </c>
      <c r="Q79" s="294">
        <v>4</v>
      </c>
    </row>
    <row r="80" spans="1:17" ht="25.5" x14ac:dyDescent="0.25">
      <c r="A80" s="374" t="s">
        <v>23</v>
      </c>
      <c r="B80" s="104">
        <v>2</v>
      </c>
      <c r="C80" s="105">
        <v>2</v>
      </c>
      <c r="D80" s="105">
        <v>1</v>
      </c>
      <c r="E80" s="105">
        <v>7</v>
      </c>
      <c r="F80" s="105">
        <v>0</v>
      </c>
      <c r="G80" s="105" t="s">
        <v>728</v>
      </c>
      <c r="H80" s="77" t="s">
        <v>729</v>
      </c>
      <c r="I80" s="78">
        <v>1369841</v>
      </c>
      <c r="J80" s="137"/>
      <c r="K80" s="345" t="s">
        <v>2882</v>
      </c>
      <c r="L80" s="81" t="s">
        <v>28</v>
      </c>
      <c r="M80" s="82" t="s">
        <v>760</v>
      </c>
      <c r="N80" s="80">
        <v>42537</v>
      </c>
      <c r="O80" s="330">
        <v>211029</v>
      </c>
      <c r="P80" s="80">
        <v>42590</v>
      </c>
      <c r="Q80" s="294">
        <v>4</v>
      </c>
    </row>
    <row r="81" spans="1:17" ht="25.5" x14ac:dyDescent="0.25">
      <c r="A81" s="374" t="s">
        <v>23</v>
      </c>
      <c r="B81" s="104">
        <v>2</v>
      </c>
      <c r="C81" s="105">
        <v>2</v>
      </c>
      <c r="D81" s="105">
        <v>1</v>
      </c>
      <c r="E81" s="105">
        <v>7</v>
      </c>
      <c r="F81" s="105">
        <v>0</v>
      </c>
      <c r="G81" s="105" t="s">
        <v>728</v>
      </c>
      <c r="H81" s="77" t="s">
        <v>729</v>
      </c>
      <c r="I81" s="78">
        <v>482731</v>
      </c>
      <c r="J81" s="111"/>
      <c r="K81" s="77" t="s">
        <v>2882</v>
      </c>
      <c r="L81" s="81" t="s">
        <v>28</v>
      </c>
      <c r="M81" s="82" t="s">
        <v>761</v>
      </c>
      <c r="N81" s="80">
        <v>42591</v>
      </c>
      <c r="O81" s="330">
        <v>212050</v>
      </c>
      <c r="P81" s="80">
        <v>42597</v>
      </c>
      <c r="Q81" s="294">
        <v>4</v>
      </c>
    </row>
    <row r="82" spans="1:17" ht="25.5" x14ac:dyDescent="0.25">
      <c r="A82" s="374" t="s">
        <v>23</v>
      </c>
      <c r="B82" s="104">
        <v>2</v>
      </c>
      <c r="C82" s="105">
        <v>2</v>
      </c>
      <c r="D82" s="105">
        <v>1</v>
      </c>
      <c r="E82" s="105">
        <v>7</v>
      </c>
      <c r="F82" s="105">
        <v>0</v>
      </c>
      <c r="G82" s="105" t="s">
        <v>728</v>
      </c>
      <c r="H82" s="77" t="s">
        <v>729</v>
      </c>
      <c r="I82" s="78">
        <v>484851</v>
      </c>
      <c r="J82" s="111"/>
      <c r="K82" s="77" t="s">
        <v>2888</v>
      </c>
      <c r="L82" s="81" t="s">
        <v>28</v>
      </c>
      <c r="M82" s="82" t="s">
        <v>762</v>
      </c>
      <c r="N82" s="80">
        <v>42591</v>
      </c>
      <c r="O82" s="330">
        <v>212039</v>
      </c>
      <c r="P82" s="80">
        <v>42597</v>
      </c>
      <c r="Q82" s="294">
        <v>4</v>
      </c>
    </row>
    <row r="83" spans="1:17" ht="25.5" x14ac:dyDescent="0.25">
      <c r="A83" s="374" t="s">
        <v>23</v>
      </c>
      <c r="B83" s="104">
        <v>2</v>
      </c>
      <c r="C83" s="105">
        <v>2</v>
      </c>
      <c r="D83" s="105">
        <v>1</v>
      </c>
      <c r="E83" s="105">
        <v>7</v>
      </c>
      <c r="F83" s="105">
        <v>0</v>
      </c>
      <c r="G83" s="105" t="s">
        <v>728</v>
      </c>
      <c r="H83" s="77" t="s">
        <v>729</v>
      </c>
      <c r="I83" s="78">
        <v>479141</v>
      </c>
      <c r="J83" s="111"/>
      <c r="K83" s="77" t="s">
        <v>2873</v>
      </c>
      <c r="L83" s="81" t="s">
        <v>28</v>
      </c>
      <c r="M83" s="82" t="s">
        <v>763</v>
      </c>
      <c r="N83" s="80">
        <v>42591</v>
      </c>
      <c r="O83" s="330">
        <v>212040</v>
      </c>
      <c r="P83" s="80">
        <v>42597</v>
      </c>
      <c r="Q83" s="294">
        <v>4</v>
      </c>
    </row>
    <row r="84" spans="1:17" ht="25.5" x14ac:dyDescent="0.25">
      <c r="A84" s="374" t="s">
        <v>23</v>
      </c>
      <c r="B84" s="104">
        <v>2</v>
      </c>
      <c r="C84" s="105">
        <v>2</v>
      </c>
      <c r="D84" s="105">
        <v>1</v>
      </c>
      <c r="E84" s="105">
        <v>7</v>
      </c>
      <c r="F84" s="105">
        <v>0</v>
      </c>
      <c r="G84" s="105" t="s">
        <v>728</v>
      </c>
      <c r="H84" s="77" t="s">
        <v>729</v>
      </c>
      <c r="I84" s="78">
        <v>491034</v>
      </c>
      <c r="J84" s="111"/>
      <c r="K84" s="77" t="s">
        <v>2885</v>
      </c>
      <c r="L84" s="81" t="s">
        <v>28</v>
      </c>
      <c r="M84" s="82" t="s">
        <v>764</v>
      </c>
      <c r="N84" s="80">
        <v>42586</v>
      </c>
      <c r="O84" s="330">
        <v>219112</v>
      </c>
      <c r="P84" s="80">
        <v>42713</v>
      </c>
      <c r="Q84" s="294">
        <v>4</v>
      </c>
    </row>
    <row r="85" spans="1:17" ht="25.5" x14ac:dyDescent="0.25">
      <c r="A85" s="374" t="s">
        <v>23</v>
      </c>
      <c r="B85" s="104">
        <v>2</v>
      </c>
      <c r="C85" s="105">
        <v>2</v>
      </c>
      <c r="D85" s="105">
        <v>1</v>
      </c>
      <c r="E85" s="105">
        <v>7</v>
      </c>
      <c r="F85" s="105">
        <v>0</v>
      </c>
      <c r="G85" s="105" t="s">
        <v>728</v>
      </c>
      <c r="H85" s="77" t="s">
        <v>729</v>
      </c>
      <c r="I85" s="78">
        <v>486915</v>
      </c>
      <c r="J85" s="111"/>
      <c r="K85" s="77" t="s">
        <v>2884</v>
      </c>
      <c r="L85" s="81" t="s">
        <v>28</v>
      </c>
      <c r="M85" s="82" t="s">
        <v>765</v>
      </c>
      <c r="N85" s="80">
        <v>42702</v>
      </c>
      <c r="O85" s="330">
        <v>218985</v>
      </c>
      <c r="P85" s="80">
        <v>42712</v>
      </c>
      <c r="Q85" s="294">
        <v>4</v>
      </c>
    </row>
    <row r="86" spans="1:17" x14ac:dyDescent="0.25">
      <c r="A86" s="374" t="s">
        <v>23</v>
      </c>
      <c r="B86" s="104">
        <v>2</v>
      </c>
      <c r="C86" s="105">
        <v>2</v>
      </c>
      <c r="D86" s="105">
        <v>1</v>
      </c>
      <c r="E86" s="105">
        <v>7</v>
      </c>
      <c r="F86" s="105">
        <v>0</v>
      </c>
      <c r="G86" s="105" t="s">
        <v>766</v>
      </c>
      <c r="H86" s="77" t="s">
        <v>767</v>
      </c>
      <c r="I86" s="78">
        <v>11692</v>
      </c>
      <c r="J86" s="111"/>
      <c r="K86" s="77" t="s">
        <v>2884</v>
      </c>
      <c r="L86" s="81" t="s">
        <v>28</v>
      </c>
      <c r="M86" s="82" t="s">
        <v>768</v>
      </c>
      <c r="N86" s="80">
        <v>42733</v>
      </c>
      <c r="O86" s="330">
        <v>220359</v>
      </c>
      <c r="P86" s="80">
        <v>42737</v>
      </c>
      <c r="Q86" s="294">
        <v>4</v>
      </c>
    </row>
    <row r="87" spans="1:17" ht="25.5" x14ac:dyDescent="0.25">
      <c r="A87" s="374" t="s">
        <v>23</v>
      </c>
      <c r="B87" s="104">
        <v>2</v>
      </c>
      <c r="C87" s="105">
        <v>2</v>
      </c>
      <c r="D87" s="105">
        <v>1</v>
      </c>
      <c r="E87" s="105">
        <v>7</v>
      </c>
      <c r="F87" s="105">
        <v>0</v>
      </c>
      <c r="G87" s="105" t="s">
        <v>769</v>
      </c>
      <c r="H87" s="77" t="s">
        <v>770</v>
      </c>
      <c r="I87" s="78">
        <v>1530717</v>
      </c>
      <c r="J87" s="111"/>
      <c r="K87" s="77" t="s">
        <v>2889</v>
      </c>
      <c r="L87" s="81" t="s">
        <v>28</v>
      </c>
      <c r="M87" s="135" t="s">
        <v>771</v>
      </c>
      <c r="N87" s="133"/>
      <c r="O87" s="331">
        <v>208055</v>
      </c>
      <c r="P87" s="133">
        <v>42186</v>
      </c>
      <c r="Q87" s="294">
        <v>4</v>
      </c>
    </row>
    <row r="88" spans="1:17" ht="25.5" x14ac:dyDescent="0.25">
      <c r="A88" s="374" t="s">
        <v>23</v>
      </c>
      <c r="B88" s="104">
        <v>2</v>
      </c>
      <c r="C88" s="105">
        <v>2</v>
      </c>
      <c r="D88" s="105">
        <v>1</v>
      </c>
      <c r="E88" s="105">
        <v>7</v>
      </c>
      <c r="F88" s="105">
        <v>0</v>
      </c>
      <c r="G88" s="105" t="s">
        <v>769</v>
      </c>
      <c r="H88" s="77" t="s">
        <v>772</v>
      </c>
      <c r="I88" s="78">
        <v>1083305</v>
      </c>
      <c r="J88" s="111"/>
      <c r="K88" s="77" t="s">
        <v>738</v>
      </c>
      <c r="L88" s="81" t="s">
        <v>28</v>
      </c>
      <c r="M88" s="82" t="s">
        <v>773</v>
      </c>
      <c r="N88" s="80">
        <v>42187</v>
      </c>
      <c r="O88" s="83">
        <v>208048</v>
      </c>
      <c r="P88" s="80">
        <v>42552</v>
      </c>
      <c r="Q88" s="294"/>
    </row>
    <row r="89" spans="1:17" ht="25.5" x14ac:dyDescent="0.25">
      <c r="A89" s="374" t="s">
        <v>23</v>
      </c>
      <c r="B89" s="104">
        <v>2</v>
      </c>
      <c r="C89" s="105">
        <v>2</v>
      </c>
      <c r="D89" s="105">
        <v>1</v>
      </c>
      <c r="E89" s="105">
        <v>7</v>
      </c>
      <c r="F89" s="105">
        <v>0</v>
      </c>
      <c r="G89" s="105" t="s">
        <v>769</v>
      </c>
      <c r="H89" s="77" t="s">
        <v>772</v>
      </c>
      <c r="I89" s="78">
        <v>1573409</v>
      </c>
      <c r="J89" s="137"/>
      <c r="K89" s="345" t="s">
        <v>2886</v>
      </c>
      <c r="L89" s="81" t="s">
        <v>28</v>
      </c>
      <c r="M89" s="82" t="s">
        <v>774</v>
      </c>
      <c r="N89" s="80">
        <v>42537</v>
      </c>
      <c r="O89" s="330">
        <v>211067</v>
      </c>
      <c r="P89" s="80">
        <v>42590</v>
      </c>
      <c r="Q89" s="294">
        <v>4</v>
      </c>
    </row>
    <row r="90" spans="1:17" ht="25.5" x14ac:dyDescent="0.25">
      <c r="A90" s="374" t="s">
        <v>23</v>
      </c>
      <c r="B90" s="104">
        <v>2</v>
      </c>
      <c r="C90" s="105">
        <v>2</v>
      </c>
      <c r="D90" s="105">
        <v>1</v>
      </c>
      <c r="E90" s="105">
        <v>7</v>
      </c>
      <c r="F90" s="105">
        <v>0</v>
      </c>
      <c r="G90" s="105" t="s">
        <v>769</v>
      </c>
      <c r="H90" s="77" t="s">
        <v>772</v>
      </c>
      <c r="I90" s="78">
        <v>1741889</v>
      </c>
      <c r="J90" s="111"/>
      <c r="K90" s="77" t="s">
        <v>2882</v>
      </c>
      <c r="L90" s="81" t="s">
        <v>28</v>
      </c>
      <c r="M90" s="82" t="s">
        <v>775</v>
      </c>
      <c r="N90" s="80">
        <v>42537</v>
      </c>
      <c r="O90" s="330">
        <v>211051</v>
      </c>
      <c r="P90" s="80">
        <v>42590</v>
      </c>
      <c r="Q90" s="294">
        <v>4</v>
      </c>
    </row>
    <row r="91" spans="1:17" ht="25.5" x14ac:dyDescent="0.25">
      <c r="A91" s="374" t="s">
        <v>23</v>
      </c>
      <c r="B91" s="104">
        <v>2</v>
      </c>
      <c r="C91" s="105">
        <v>2</v>
      </c>
      <c r="D91" s="105">
        <v>1</v>
      </c>
      <c r="E91" s="105">
        <v>7</v>
      </c>
      <c r="F91" s="105">
        <v>0</v>
      </c>
      <c r="G91" s="105" t="s">
        <v>769</v>
      </c>
      <c r="H91" s="77" t="s">
        <v>772</v>
      </c>
      <c r="I91" s="78">
        <v>1589010</v>
      </c>
      <c r="J91" s="111"/>
      <c r="K91" s="77" t="s">
        <v>2890</v>
      </c>
      <c r="L91" s="81" t="s">
        <v>28</v>
      </c>
      <c r="M91" s="82" t="s">
        <v>776</v>
      </c>
      <c r="N91" s="80">
        <v>42546</v>
      </c>
      <c r="O91" s="330">
        <v>211053</v>
      </c>
      <c r="P91" s="80">
        <v>42590</v>
      </c>
      <c r="Q91" s="294">
        <v>4</v>
      </c>
    </row>
    <row r="92" spans="1:17" ht="25.5" x14ac:dyDescent="0.25">
      <c r="A92" s="374" t="s">
        <v>23</v>
      </c>
      <c r="B92" s="104">
        <v>2</v>
      </c>
      <c r="C92" s="105">
        <v>2</v>
      </c>
      <c r="D92" s="105">
        <v>1</v>
      </c>
      <c r="E92" s="105">
        <v>7</v>
      </c>
      <c r="F92" s="105">
        <v>0</v>
      </c>
      <c r="G92" s="105" t="s">
        <v>777</v>
      </c>
      <c r="H92" s="77" t="s">
        <v>778</v>
      </c>
      <c r="I92" s="78">
        <v>191357</v>
      </c>
      <c r="J92" s="137"/>
      <c r="K92" s="345" t="s">
        <v>2878</v>
      </c>
      <c r="L92" s="81" t="s">
        <v>28</v>
      </c>
      <c r="M92" s="82" t="s">
        <v>779</v>
      </c>
      <c r="N92" s="80">
        <v>42542</v>
      </c>
      <c r="O92" s="330">
        <v>211095</v>
      </c>
      <c r="P92" s="80">
        <v>42590</v>
      </c>
      <c r="Q92" s="294">
        <v>4</v>
      </c>
    </row>
    <row r="93" spans="1:17" ht="25.5" x14ac:dyDescent="0.25">
      <c r="A93" s="374" t="s">
        <v>23</v>
      </c>
      <c r="B93" s="104">
        <v>2</v>
      </c>
      <c r="C93" s="105">
        <v>2</v>
      </c>
      <c r="D93" s="105">
        <v>1</v>
      </c>
      <c r="E93" s="105">
        <v>7</v>
      </c>
      <c r="F93" s="105">
        <v>0</v>
      </c>
      <c r="G93" s="105" t="s">
        <v>777</v>
      </c>
      <c r="H93" s="77" t="s">
        <v>778</v>
      </c>
      <c r="I93" s="78">
        <v>283979</v>
      </c>
      <c r="J93" s="137"/>
      <c r="K93" s="345" t="s">
        <v>2888</v>
      </c>
      <c r="L93" s="81" t="s">
        <v>28</v>
      </c>
      <c r="M93" s="82" t="s">
        <v>780</v>
      </c>
      <c r="N93" s="80">
        <v>42569</v>
      </c>
      <c r="O93" s="330">
        <v>211131</v>
      </c>
      <c r="P93" s="80">
        <v>42590</v>
      </c>
      <c r="Q93" s="294">
        <v>4</v>
      </c>
    </row>
    <row r="94" spans="1:17" ht="25.5" x14ac:dyDescent="0.25">
      <c r="A94" s="374" t="s">
        <v>23</v>
      </c>
      <c r="B94" s="104">
        <v>2</v>
      </c>
      <c r="C94" s="105">
        <v>2</v>
      </c>
      <c r="D94" s="105">
        <v>1</v>
      </c>
      <c r="E94" s="105">
        <v>7</v>
      </c>
      <c r="F94" s="105">
        <v>0</v>
      </c>
      <c r="G94" s="105" t="s">
        <v>777</v>
      </c>
      <c r="H94" s="77" t="s">
        <v>778</v>
      </c>
      <c r="I94" s="78">
        <v>219354</v>
      </c>
      <c r="J94" s="137"/>
      <c r="K94" s="345" t="s">
        <v>2877</v>
      </c>
      <c r="L94" s="81" t="s">
        <v>28</v>
      </c>
      <c r="M94" s="82" t="s">
        <v>782</v>
      </c>
      <c r="N94" s="80"/>
      <c r="O94" s="330">
        <v>211093</v>
      </c>
      <c r="P94" s="80">
        <v>42590</v>
      </c>
      <c r="Q94" s="294">
        <v>4</v>
      </c>
    </row>
    <row r="95" spans="1:17" ht="25.5" x14ac:dyDescent="0.25">
      <c r="A95" s="374" t="s">
        <v>23</v>
      </c>
      <c r="B95" s="104">
        <v>2</v>
      </c>
      <c r="C95" s="105">
        <v>2</v>
      </c>
      <c r="D95" s="105">
        <v>1</v>
      </c>
      <c r="E95" s="105">
        <v>7</v>
      </c>
      <c r="F95" s="105">
        <v>0</v>
      </c>
      <c r="G95" s="105" t="s">
        <v>777</v>
      </c>
      <c r="H95" s="77" t="s">
        <v>778</v>
      </c>
      <c r="I95" s="78">
        <v>198039</v>
      </c>
      <c r="J95" s="137"/>
      <c r="K95" s="345" t="s">
        <v>2870</v>
      </c>
      <c r="L95" s="81" t="s">
        <v>28</v>
      </c>
      <c r="M95" s="82" t="s">
        <v>783</v>
      </c>
      <c r="N95" s="80">
        <v>42548</v>
      </c>
      <c r="O95" s="330">
        <v>208176</v>
      </c>
      <c r="P95" s="80">
        <v>42555</v>
      </c>
      <c r="Q95" s="294">
        <v>4</v>
      </c>
    </row>
    <row r="96" spans="1:17" ht="25.5" x14ac:dyDescent="0.25">
      <c r="A96" s="374" t="s">
        <v>23</v>
      </c>
      <c r="B96" s="104">
        <v>2</v>
      </c>
      <c r="C96" s="105">
        <v>2</v>
      </c>
      <c r="D96" s="105">
        <v>1</v>
      </c>
      <c r="E96" s="105">
        <v>7</v>
      </c>
      <c r="F96" s="105">
        <v>0</v>
      </c>
      <c r="G96" s="105" t="s">
        <v>777</v>
      </c>
      <c r="H96" s="77" t="s">
        <v>778</v>
      </c>
      <c r="I96" s="78">
        <v>198039</v>
      </c>
      <c r="J96" s="137"/>
      <c r="K96" s="345" t="s">
        <v>2880</v>
      </c>
      <c r="L96" s="81" t="s">
        <v>28</v>
      </c>
      <c r="M96" s="82" t="s">
        <v>784</v>
      </c>
      <c r="N96" s="80"/>
      <c r="O96" s="330">
        <v>208153</v>
      </c>
      <c r="P96" s="80">
        <v>42552</v>
      </c>
      <c r="Q96" s="294">
        <v>4</v>
      </c>
    </row>
    <row r="97" spans="1:17" ht="25.5" x14ac:dyDescent="0.25">
      <c r="A97" s="374" t="s">
        <v>23</v>
      </c>
      <c r="B97" s="104">
        <v>2</v>
      </c>
      <c r="C97" s="105">
        <v>2</v>
      </c>
      <c r="D97" s="105">
        <v>1</v>
      </c>
      <c r="E97" s="105">
        <v>7</v>
      </c>
      <c r="F97" s="105">
        <v>0</v>
      </c>
      <c r="G97" s="105" t="s">
        <v>777</v>
      </c>
      <c r="H97" s="77" t="s">
        <v>778</v>
      </c>
      <c r="I97" s="78">
        <v>198039</v>
      </c>
      <c r="J97" s="137"/>
      <c r="K97" s="345" t="s">
        <v>2889</v>
      </c>
      <c r="L97" s="81" t="s">
        <v>28</v>
      </c>
      <c r="M97" s="82" t="s">
        <v>785</v>
      </c>
      <c r="N97" s="80">
        <v>42543</v>
      </c>
      <c r="O97" s="330">
        <v>208149</v>
      </c>
      <c r="P97" s="80">
        <v>42552</v>
      </c>
      <c r="Q97" s="294">
        <v>4</v>
      </c>
    </row>
    <row r="98" spans="1:17" ht="25.5" x14ac:dyDescent="0.25">
      <c r="A98" s="374" t="s">
        <v>23</v>
      </c>
      <c r="B98" s="104">
        <v>2</v>
      </c>
      <c r="C98" s="105">
        <v>2</v>
      </c>
      <c r="D98" s="105">
        <v>1</v>
      </c>
      <c r="E98" s="105">
        <v>7</v>
      </c>
      <c r="F98" s="105">
        <v>0</v>
      </c>
      <c r="G98" s="105" t="s">
        <v>777</v>
      </c>
      <c r="H98" s="77" t="s">
        <v>778</v>
      </c>
      <c r="I98" s="78">
        <v>267987</v>
      </c>
      <c r="J98" s="137"/>
      <c r="K98" s="345" t="s">
        <v>2887</v>
      </c>
      <c r="L98" s="81" t="s">
        <v>28</v>
      </c>
      <c r="M98" s="82" t="s">
        <v>786</v>
      </c>
      <c r="N98" s="80">
        <v>42603</v>
      </c>
      <c r="O98" s="330">
        <v>211099</v>
      </c>
      <c r="P98" s="80">
        <v>42590</v>
      </c>
      <c r="Q98" s="294">
        <v>4</v>
      </c>
    </row>
    <row r="99" spans="1:17" ht="25.5" x14ac:dyDescent="0.25">
      <c r="A99" s="374" t="s">
        <v>23</v>
      </c>
      <c r="B99" s="104">
        <v>2</v>
      </c>
      <c r="C99" s="105">
        <v>2</v>
      </c>
      <c r="D99" s="105">
        <v>1</v>
      </c>
      <c r="E99" s="105">
        <v>7</v>
      </c>
      <c r="F99" s="105">
        <v>0</v>
      </c>
      <c r="G99" s="105" t="s">
        <v>777</v>
      </c>
      <c r="H99" s="77" t="s">
        <v>778</v>
      </c>
      <c r="I99" s="78">
        <v>280332</v>
      </c>
      <c r="J99" s="137"/>
      <c r="K99" s="345" t="s">
        <v>2882</v>
      </c>
      <c r="L99" s="81" t="s">
        <v>28</v>
      </c>
      <c r="M99" s="82" t="s">
        <v>787</v>
      </c>
      <c r="N99" s="80">
        <v>42543</v>
      </c>
      <c r="O99" s="330">
        <v>211098</v>
      </c>
      <c r="P99" s="80">
        <v>42590</v>
      </c>
      <c r="Q99" s="294">
        <v>4</v>
      </c>
    </row>
    <row r="100" spans="1:17" ht="25.5" x14ac:dyDescent="0.25">
      <c r="A100" s="374" t="s">
        <v>23</v>
      </c>
      <c r="B100" s="104">
        <v>2</v>
      </c>
      <c r="C100" s="105">
        <v>2</v>
      </c>
      <c r="D100" s="105">
        <v>1</v>
      </c>
      <c r="E100" s="105">
        <v>7</v>
      </c>
      <c r="F100" s="105">
        <v>0</v>
      </c>
      <c r="G100" s="105" t="s">
        <v>777</v>
      </c>
      <c r="H100" s="77" t="s">
        <v>778</v>
      </c>
      <c r="I100" s="78">
        <v>189848</v>
      </c>
      <c r="J100" s="137"/>
      <c r="K100" s="345" t="s">
        <v>2890</v>
      </c>
      <c r="L100" s="81" t="s">
        <v>28</v>
      </c>
      <c r="M100" s="82" t="s">
        <v>788</v>
      </c>
      <c r="N100" s="80">
        <v>42702</v>
      </c>
      <c r="O100" s="330">
        <v>218445</v>
      </c>
      <c r="P100" s="80">
        <v>42710</v>
      </c>
      <c r="Q100" s="294">
        <v>4</v>
      </c>
    </row>
    <row r="101" spans="1:17" ht="25.5" x14ac:dyDescent="0.25">
      <c r="A101" s="374" t="s">
        <v>23</v>
      </c>
      <c r="B101" s="104">
        <v>2</v>
      </c>
      <c r="C101" s="105">
        <v>2</v>
      </c>
      <c r="D101" s="105">
        <v>1</v>
      </c>
      <c r="E101" s="105">
        <v>7</v>
      </c>
      <c r="F101" s="105">
        <v>0</v>
      </c>
      <c r="G101" s="105" t="s">
        <v>769</v>
      </c>
      <c r="H101" s="77" t="s">
        <v>789</v>
      </c>
      <c r="I101" s="78">
        <v>1267137</v>
      </c>
      <c r="J101" s="137"/>
      <c r="K101" s="345" t="s">
        <v>2891</v>
      </c>
      <c r="L101" s="81" t="s">
        <v>28</v>
      </c>
      <c r="M101" s="82" t="s">
        <v>790</v>
      </c>
      <c r="N101" s="80"/>
      <c r="O101" s="330">
        <v>208052</v>
      </c>
      <c r="P101" s="80">
        <v>42552</v>
      </c>
      <c r="Q101" s="294">
        <v>4</v>
      </c>
    </row>
    <row r="102" spans="1:17" ht="25.5" x14ac:dyDescent="0.25">
      <c r="A102" s="374" t="s">
        <v>23</v>
      </c>
      <c r="B102" s="104">
        <v>2</v>
      </c>
      <c r="C102" s="105">
        <v>2</v>
      </c>
      <c r="D102" s="105">
        <v>1</v>
      </c>
      <c r="E102" s="105">
        <v>7</v>
      </c>
      <c r="F102" s="105">
        <v>0</v>
      </c>
      <c r="G102" s="105" t="s">
        <v>769</v>
      </c>
      <c r="H102" s="77" t="s">
        <v>789</v>
      </c>
      <c r="I102" s="78">
        <v>1740145</v>
      </c>
      <c r="J102" s="111"/>
      <c r="K102" s="77" t="s">
        <v>2887</v>
      </c>
      <c r="L102" s="81" t="s">
        <v>28</v>
      </c>
      <c r="M102" s="82" t="s">
        <v>791</v>
      </c>
      <c r="N102" s="80">
        <v>42537</v>
      </c>
      <c r="O102" s="330">
        <v>211050</v>
      </c>
      <c r="P102" s="80">
        <v>42590</v>
      </c>
      <c r="Q102" s="294">
        <v>4</v>
      </c>
    </row>
    <row r="103" spans="1:17" ht="25.5" x14ac:dyDescent="0.25">
      <c r="A103" s="374" t="s">
        <v>23</v>
      </c>
      <c r="B103" s="104">
        <v>2</v>
      </c>
      <c r="C103" s="105">
        <v>2</v>
      </c>
      <c r="D103" s="105">
        <v>1</v>
      </c>
      <c r="E103" s="105">
        <v>7</v>
      </c>
      <c r="F103" s="105">
        <v>0</v>
      </c>
      <c r="G103" s="105" t="s">
        <v>769</v>
      </c>
      <c r="H103" s="77" t="s">
        <v>789</v>
      </c>
      <c r="I103" s="78">
        <v>1550713</v>
      </c>
      <c r="J103" s="111"/>
      <c r="K103" s="77" t="s">
        <v>647</v>
      </c>
      <c r="L103" s="81" t="s">
        <v>28</v>
      </c>
      <c r="M103" s="82" t="s">
        <v>792</v>
      </c>
      <c r="N103" s="80">
        <v>42697</v>
      </c>
      <c r="O103" s="83">
        <v>218083</v>
      </c>
      <c r="P103" s="80">
        <v>42702</v>
      </c>
      <c r="Q103" s="294"/>
    </row>
    <row r="104" spans="1:17" ht="25.5" x14ac:dyDescent="0.25">
      <c r="A104" s="374" t="s">
        <v>23</v>
      </c>
      <c r="B104" s="104">
        <v>2</v>
      </c>
      <c r="C104" s="105">
        <v>2</v>
      </c>
      <c r="D104" s="105">
        <v>1</v>
      </c>
      <c r="E104" s="105">
        <v>7</v>
      </c>
      <c r="F104" s="105">
        <v>0</v>
      </c>
      <c r="G104" s="105" t="s">
        <v>769</v>
      </c>
      <c r="H104" s="77" t="s">
        <v>789</v>
      </c>
      <c r="I104" s="78">
        <v>1598615</v>
      </c>
      <c r="J104" s="111"/>
      <c r="K104" s="77" t="s">
        <v>2885</v>
      </c>
      <c r="L104" s="81" t="s">
        <v>28</v>
      </c>
      <c r="M104" s="82" t="s">
        <v>793</v>
      </c>
      <c r="N104" s="80">
        <v>42709</v>
      </c>
      <c r="O104" s="330">
        <v>218433</v>
      </c>
      <c r="P104" s="80">
        <v>42710</v>
      </c>
      <c r="Q104" s="294">
        <v>4</v>
      </c>
    </row>
    <row r="105" spans="1:17" x14ac:dyDescent="0.25">
      <c r="A105" s="374" t="s">
        <v>23</v>
      </c>
      <c r="B105" s="104">
        <v>2</v>
      </c>
      <c r="C105" s="105">
        <v>2</v>
      </c>
      <c r="D105" s="105">
        <v>1</v>
      </c>
      <c r="E105" s="105">
        <v>7</v>
      </c>
      <c r="F105" s="105">
        <v>0</v>
      </c>
      <c r="G105" s="105" t="s">
        <v>766</v>
      </c>
      <c r="H105" s="77" t="s">
        <v>767</v>
      </c>
      <c r="I105" s="78">
        <v>6420</v>
      </c>
      <c r="J105" s="111"/>
      <c r="K105" s="77" t="s">
        <v>666</v>
      </c>
      <c r="L105" s="81" t="s">
        <v>28</v>
      </c>
      <c r="M105" s="82" t="s">
        <v>794</v>
      </c>
      <c r="N105" s="80">
        <v>42697</v>
      </c>
      <c r="O105" s="83">
        <v>218008</v>
      </c>
      <c r="P105" s="80">
        <v>42698</v>
      </c>
      <c r="Q105" s="294"/>
    </row>
    <row r="106" spans="1:17" x14ac:dyDescent="0.25">
      <c r="A106" s="374" t="s">
        <v>23</v>
      </c>
      <c r="B106" s="104">
        <v>2</v>
      </c>
      <c r="C106" s="105">
        <v>2</v>
      </c>
      <c r="D106" s="105">
        <v>1</v>
      </c>
      <c r="E106" s="105">
        <v>7</v>
      </c>
      <c r="F106" s="105">
        <v>0</v>
      </c>
      <c r="G106" s="105" t="s">
        <v>795</v>
      </c>
      <c r="H106" s="77" t="s">
        <v>796</v>
      </c>
      <c r="I106" s="78">
        <v>5442966</v>
      </c>
      <c r="J106" s="111"/>
      <c r="K106" s="77" t="s">
        <v>797</v>
      </c>
      <c r="L106" s="81" t="s">
        <v>28</v>
      </c>
      <c r="M106" s="82" t="s">
        <v>798</v>
      </c>
      <c r="N106" s="80">
        <v>42385</v>
      </c>
      <c r="O106" s="83">
        <v>220642</v>
      </c>
      <c r="P106" s="80">
        <v>42752</v>
      </c>
      <c r="Q106" s="294"/>
    </row>
    <row r="107" spans="1:17" x14ac:dyDescent="0.25">
      <c r="A107" s="374" t="s">
        <v>23</v>
      </c>
      <c r="B107" s="104">
        <v>2</v>
      </c>
      <c r="C107" s="105">
        <v>2</v>
      </c>
      <c r="D107" s="105">
        <v>1</v>
      </c>
      <c r="E107" s="105">
        <v>7</v>
      </c>
      <c r="F107" s="105">
        <v>0</v>
      </c>
      <c r="G107" s="105" t="s">
        <v>799</v>
      </c>
      <c r="H107" s="77" t="s">
        <v>796</v>
      </c>
      <c r="I107" s="78">
        <v>5442966</v>
      </c>
      <c r="J107" s="111"/>
      <c r="K107" s="77" t="s">
        <v>2884</v>
      </c>
      <c r="L107" s="81" t="s">
        <v>28</v>
      </c>
      <c r="M107" s="82" t="s">
        <v>800</v>
      </c>
      <c r="N107" s="80">
        <v>42563</v>
      </c>
      <c r="O107" s="330">
        <v>218109</v>
      </c>
      <c r="P107" s="80">
        <v>42703</v>
      </c>
      <c r="Q107" s="294">
        <v>4</v>
      </c>
    </row>
    <row r="108" spans="1:17" x14ac:dyDescent="0.25">
      <c r="A108" s="374" t="s">
        <v>23</v>
      </c>
      <c r="B108" s="104">
        <v>2</v>
      </c>
      <c r="C108" s="105">
        <v>2</v>
      </c>
      <c r="D108" s="105">
        <v>1</v>
      </c>
      <c r="E108" s="105">
        <v>7</v>
      </c>
      <c r="F108" s="105">
        <v>0</v>
      </c>
      <c r="G108" s="105" t="s">
        <v>799</v>
      </c>
      <c r="H108" s="77" t="s">
        <v>796</v>
      </c>
      <c r="I108" s="78">
        <v>5433822</v>
      </c>
      <c r="J108" s="111"/>
      <c r="K108" s="77" t="s">
        <v>2902</v>
      </c>
      <c r="L108" s="81" t="s">
        <v>28</v>
      </c>
      <c r="M108" s="135" t="s">
        <v>801</v>
      </c>
      <c r="N108" s="133">
        <v>42228</v>
      </c>
      <c r="O108" s="331">
        <v>208057</v>
      </c>
      <c r="P108" s="133">
        <v>42552</v>
      </c>
      <c r="Q108" s="294">
        <v>4</v>
      </c>
    </row>
    <row r="109" spans="1:17" x14ac:dyDescent="0.25">
      <c r="A109" s="374" t="s">
        <v>23</v>
      </c>
      <c r="B109" s="104">
        <v>2</v>
      </c>
      <c r="C109" s="105">
        <v>2</v>
      </c>
      <c r="D109" s="105">
        <v>1</v>
      </c>
      <c r="E109" s="105">
        <v>7</v>
      </c>
      <c r="F109" s="105">
        <v>0</v>
      </c>
      <c r="G109" s="105" t="s">
        <v>799</v>
      </c>
      <c r="H109" s="77" t="s">
        <v>796</v>
      </c>
      <c r="I109" s="78">
        <v>5433822</v>
      </c>
      <c r="J109" s="137"/>
      <c r="K109" s="345" t="s">
        <v>2894</v>
      </c>
      <c r="L109" s="81" t="s">
        <v>28</v>
      </c>
      <c r="M109" s="82" t="s">
        <v>802</v>
      </c>
      <c r="N109" s="80"/>
      <c r="O109" s="330">
        <v>208150</v>
      </c>
      <c r="P109" s="80">
        <v>42552</v>
      </c>
      <c r="Q109" s="294">
        <v>4</v>
      </c>
    </row>
    <row r="110" spans="1:17" x14ac:dyDescent="0.25">
      <c r="A110" s="374" t="s">
        <v>23</v>
      </c>
      <c r="B110" s="104">
        <v>2</v>
      </c>
      <c r="C110" s="105">
        <v>2</v>
      </c>
      <c r="D110" s="105">
        <v>1</v>
      </c>
      <c r="E110" s="105">
        <v>7</v>
      </c>
      <c r="F110" s="105">
        <v>0</v>
      </c>
      <c r="G110" s="105" t="s">
        <v>799</v>
      </c>
      <c r="H110" s="77" t="s">
        <v>796</v>
      </c>
      <c r="I110" s="78">
        <v>5503003.2000000002</v>
      </c>
      <c r="J110" s="137"/>
      <c r="K110" s="345" t="s">
        <v>2887</v>
      </c>
      <c r="L110" s="81" t="s">
        <v>28</v>
      </c>
      <c r="M110" s="82" t="s">
        <v>803</v>
      </c>
      <c r="N110" s="80">
        <v>42546</v>
      </c>
      <c r="O110" s="330">
        <v>208045</v>
      </c>
      <c r="P110" s="80">
        <v>42552</v>
      </c>
      <c r="Q110" s="294">
        <v>4</v>
      </c>
    </row>
    <row r="111" spans="1:17" x14ac:dyDescent="0.25">
      <c r="A111" s="374" t="s">
        <v>23</v>
      </c>
      <c r="B111" s="104">
        <v>2</v>
      </c>
      <c r="C111" s="105">
        <v>2</v>
      </c>
      <c r="D111" s="105">
        <v>1</v>
      </c>
      <c r="E111" s="105">
        <v>7</v>
      </c>
      <c r="F111" s="105">
        <v>0</v>
      </c>
      <c r="G111" s="105" t="s">
        <v>799</v>
      </c>
      <c r="H111" s="77" t="s">
        <v>796</v>
      </c>
      <c r="I111" s="78">
        <v>5503003.2000000002</v>
      </c>
      <c r="J111" s="137"/>
      <c r="K111" s="345" t="s">
        <v>2881</v>
      </c>
      <c r="L111" s="81" t="s">
        <v>28</v>
      </c>
      <c r="M111" s="82" t="s">
        <v>804</v>
      </c>
      <c r="N111" s="80"/>
      <c r="O111" s="330">
        <v>208065</v>
      </c>
      <c r="P111" s="80">
        <v>42552</v>
      </c>
      <c r="Q111" s="294">
        <v>4</v>
      </c>
    </row>
    <row r="112" spans="1:17" x14ac:dyDescent="0.25">
      <c r="A112" s="374" t="s">
        <v>23</v>
      </c>
      <c r="B112" s="104">
        <v>2</v>
      </c>
      <c r="C112" s="105">
        <v>2</v>
      </c>
      <c r="D112" s="105">
        <v>1</v>
      </c>
      <c r="E112" s="105">
        <v>7</v>
      </c>
      <c r="F112" s="105">
        <v>0</v>
      </c>
      <c r="G112" s="105" t="s">
        <v>799</v>
      </c>
      <c r="H112" s="77" t="s">
        <v>796</v>
      </c>
      <c r="I112" s="78">
        <v>5442966</v>
      </c>
      <c r="J112" s="137"/>
      <c r="K112" s="345" t="s">
        <v>2888</v>
      </c>
      <c r="L112" s="81" t="s">
        <v>28</v>
      </c>
      <c r="M112" s="82" t="s">
        <v>805</v>
      </c>
      <c r="N112" s="80"/>
      <c r="O112" s="330">
        <v>218120</v>
      </c>
      <c r="P112" s="80">
        <v>42703</v>
      </c>
      <c r="Q112" s="294">
        <v>4</v>
      </c>
    </row>
    <row r="113" spans="1:17" x14ac:dyDescent="0.25">
      <c r="A113" s="374" t="s">
        <v>23</v>
      </c>
      <c r="B113" s="104">
        <v>2</v>
      </c>
      <c r="C113" s="105">
        <v>2</v>
      </c>
      <c r="D113" s="105">
        <v>1</v>
      </c>
      <c r="E113" s="105">
        <v>7</v>
      </c>
      <c r="F113" s="105">
        <v>0</v>
      </c>
      <c r="G113" s="105" t="s">
        <v>799</v>
      </c>
      <c r="H113" s="77" t="s">
        <v>796</v>
      </c>
      <c r="I113" s="78">
        <v>5442966</v>
      </c>
      <c r="J113" s="137"/>
      <c r="K113" s="345" t="s">
        <v>2885</v>
      </c>
      <c r="L113" s="81" t="s">
        <v>28</v>
      </c>
      <c r="M113" s="82" t="s">
        <v>806</v>
      </c>
      <c r="N113" s="80"/>
      <c r="O113" s="330">
        <v>218181</v>
      </c>
      <c r="P113" s="80">
        <v>42704</v>
      </c>
      <c r="Q113" s="294">
        <v>4</v>
      </c>
    </row>
    <row r="114" spans="1:17" x14ac:dyDescent="0.25">
      <c r="A114" s="374" t="s">
        <v>23</v>
      </c>
      <c r="B114" s="104">
        <v>2</v>
      </c>
      <c r="C114" s="105">
        <v>2</v>
      </c>
      <c r="D114" s="105">
        <v>1</v>
      </c>
      <c r="E114" s="105">
        <v>7</v>
      </c>
      <c r="F114" s="105">
        <v>0</v>
      </c>
      <c r="G114" s="105" t="s">
        <v>799</v>
      </c>
      <c r="H114" s="77" t="s">
        <v>796</v>
      </c>
      <c r="I114" s="78">
        <v>5442966</v>
      </c>
      <c r="J114" s="137"/>
      <c r="K114" s="345" t="s">
        <v>2890</v>
      </c>
      <c r="L114" s="81" t="s">
        <v>28</v>
      </c>
      <c r="M114" s="82" t="s">
        <v>807</v>
      </c>
      <c r="N114" s="80"/>
      <c r="O114" s="330">
        <v>218123</v>
      </c>
      <c r="P114" s="80">
        <v>42703</v>
      </c>
      <c r="Q114" s="294">
        <v>4</v>
      </c>
    </row>
    <row r="115" spans="1:17" x14ac:dyDescent="0.25">
      <c r="A115" s="374" t="s">
        <v>23</v>
      </c>
      <c r="B115" s="104">
        <v>2</v>
      </c>
      <c r="C115" s="105">
        <v>2</v>
      </c>
      <c r="D115" s="105">
        <v>1</v>
      </c>
      <c r="E115" s="105">
        <v>7</v>
      </c>
      <c r="F115" s="105">
        <v>0</v>
      </c>
      <c r="G115" s="105" t="s">
        <v>799</v>
      </c>
      <c r="H115" s="77" t="s">
        <v>796</v>
      </c>
      <c r="I115" s="78">
        <v>5503003.2000000002</v>
      </c>
      <c r="J115" s="137"/>
      <c r="K115" s="345" t="s">
        <v>2871</v>
      </c>
      <c r="L115" s="81" t="s">
        <v>28</v>
      </c>
      <c r="M115" s="82" t="s">
        <v>808</v>
      </c>
      <c r="N115" s="80">
        <v>42537</v>
      </c>
      <c r="O115" s="330">
        <v>208063</v>
      </c>
      <c r="P115" s="80">
        <v>42552</v>
      </c>
      <c r="Q115" s="294">
        <v>4</v>
      </c>
    </row>
    <row r="116" spans="1:17" x14ac:dyDescent="0.25">
      <c r="A116" s="372" t="s">
        <v>6</v>
      </c>
      <c r="B116" s="27">
        <v>2</v>
      </c>
      <c r="C116" s="98">
        <v>2</v>
      </c>
      <c r="D116" s="98">
        <v>1</v>
      </c>
      <c r="E116" s="98">
        <v>8</v>
      </c>
      <c r="F116" s="98">
        <v>1</v>
      </c>
      <c r="G116" s="28" t="s">
        <v>8</v>
      </c>
      <c r="H116" s="99" t="s">
        <v>809</v>
      </c>
      <c r="I116" s="30">
        <f>SUM(I117:I175)</f>
        <v>35634371</v>
      </c>
      <c r="J116" s="31"/>
      <c r="K116" s="216"/>
      <c r="L116" s="139"/>
      <c r="M116" s="34"/>
      <c r="N116" s="35"/>
      <c r="O116" s="97" t="s">
        <v>22</v>
      </c>
      <c r="P116" s="35"/>
      <c r="Q116" s="294"/>
    </row>
    <row r="117" spans="1:17" x14ac:dyDescent="0.25">
      <c r="A117" s="374" t="s">
        <v>23</v>
      </c>
      <c r="B117" s="104">
        <v>2</v>
      </c>
      <c r="C117" s="104">
        <v>2</v>
      </c>
      <c r="D117" s="104">
        <v>1</v>
      </c>
      <c r="E117" s="104">
        <v>8</v>
      </c>
      <c r="F117" s="104">
        <v>1</v>
      </c>
      <c r="G117" s="104" t="s">
        <v>810</v>
      </c>
      <c r="H117" s="77" t="s">
        <v>811</v>
      </c>
      <c r="I117" s="78">
        <v>549318</v>
      </c>
      <c r="J117" s="77"/>
      <c r="K117" s="77" t="s">
        <v>781</v>
      </c>
      <c r="L117" s="81" t="s">
        <v>28</v>
      </c>
      <c r="M117" s="135" t="s">
        <v>812</v>
      </c>
      <c r="N117" s="133">
        <v>42527</v>
      </c>
      <c r="O117" s="136">
        <v>211078</v>
      </c>
      <c r="P117" s="133">
        <v>42590</v>
      </c>
      <c r="Q117" s="294"/>
    </row>
    <row r="118" spans="1:17" x14ac:dyDescent="0.25">
      <c r="A118" s="374" t="s">
        <v>23</v>
      </c>
      <c r="B118" s="104">
        <v>2</v>
      </c>
      <c r="C118" s="104">
        <v>2</v>
      </c>
      <c r="D118" s="104">
        <v>1</v>
      </c>
      <c r="E118" s="104">
        <v>8</v>
      </c>
      <c r="F118" s="104">
        <v>1</v>
      </c>
      <c r="G118" s="104" t="s">
        <v>810</v>
      </c>
      <c r="H118" s="77" t="s">
        <v>811</v>
      </c>
      <c r="I118" s="78">
        <v>555814</v>
      </c>
      <c r="J118" s="77"/>
      <c r="K118" s="77" t="s">
        <v>752</v>
      </c>
      <c r="L118" s="81" t="s">
        <v>28</v>
      </c>
      <c r="M118" s="135" t="s">
        <v>813</v>
      </c>
      <c r="N118" s="133">
        <v>42542</v>
      </c>
      <c r="O118" s="136">
        <v>511057</v>
      </c>
      <c r="P118" s="133">
        <v>42590</v>
      </c>
      <c r="Q118" s="294"/>
    </row>
    <row r="119" spans="1:17" x14ac:dyDescent="0.25">
      <c r="A119" s="374" t="s">
        <v>23</v>
      </c>
      <c r="B119" s="104">
        <v>2</v>
      </c>
      <c r="C119" s="104">
        <v>2</v>
      </c>
      <c r="D119" s="104">
        <v>1</v>
      </c>
      <c r="E119" s="104">
        <v>8</v>
      </c>
      <c r="F119" s="104">
        <v>1</v>
      </c>
      <c r="G119" s="104" t="s">
        <v>810</v>
      </c>
      <c r="H119" s="77" t="s">
        <v>811</v>
      </c>
      <c r="I119" s="78">
        <v>549318</v>
      </c>
      <c r="J119" s="77"/>
      <c r="K119" s="77" t="s">
        <v>642</v>
      </c>
      <c r="L119" s="81" t="s">
        <v>28</v>
      </c>
      <c r="M119" s="135" t="s">
        <v>814</v>
      </c>
      <c r="N119" s="133">
        <v>42537</v>
      </c>
      <c r="O119" s="136">
        <v>211076</v>
      </c>
      <c r="P119" s="133">
        <v>42590</v>
      </c>
      <c r="Q119" s="294"/>
    </row>
    <row r="120" spans="1:17" x14ac:dyDescent="0.25">
      <c r="A120" s="374" t="s">
        <v>23</v>
      </c>
      <c r="B120" s="104">
        <v>2</v>
      </c>
      <c r="C120" s="104">
        <v>2</v>
      </c>
      <c r="D120" s="104">
        <v>1</v>
      </c>
      <c r="E120" s="104">
        <v>8</v>
      </c>
      <c r="F120" s="104">
        <v>1</v>
      </c>
      <c r="G120" s="104" t="s">
        <v>810</v>
      </c>
      <c r="H120" s="77" t="s">
        <v>811</v>
      </c>
      <c r="I120" s="78">
        <v>549318</v>
      </c>
      <c r="J120" s="77"/>
      <c r="K120" s="77" t="s">
        <v>635</v>
      </c>
      <c r="L120" s="81" t="s">
        <v>28</v>
      </c>
      <c r="M120" s="135" t="s">
        <v>815</v>
      </c>
      <c r="N120" s="133">
        <v>42537</v>
      </c>
      <c r="O120" s="136">
        <v>211079</v>
      </c>
      <c r="P120" s="133">
        <v>42590</v>
      </c>
      <c r="Q120" s="294"/>
    </row>
    <row r="121" spans="1:17" x14ac:dyDescent="0.25">
      <c r="A121" s="374" t="s">
        <v>23</v>
      </c>
      <c r="B121" s="104">
        <v>2</v>
      </c>
      <c r="C121" s="104">
        <v>2</v>
      </c>
      <c r="D121" s="104">
        <v>1</v>
      </c>
      <c r="E121" s="104">
        <v>8</v>
      </c>
      <c r="F121" s="104">
        <v>1</v>
      </c>
      <c r="G121" s="104" t="s">
        <v>810</v>
      </c>
      <c r="H121" s="77" t="s">
        <v>811</v>
      </c>
      <c r="I121" s="78">
        <v>200000</v>
      </c>
      <c r="J121" s="77" t="s">
        <v>816</v>
      </c>
      <c r="K121" s="77" t="s">
        <v>659</v>
      </c>
      <c r="L121" s="81" t="s">
        <v>28</v>
      </c>
      <c r="M121" s="135" t="s">
        <v>817</v>
      </c>
      <c r="N121" s="133">
        <v>42682</v>
      </c>
      <c r="O121" s="136">
        <v>224523</v>
      </c>
      <c r="P121" s="133">
        <v>42783</v>
      </c>
      <c r="Q121" s="294"/>
    </row>
    <row r="122" spans="1:17" x14ac:dyDescent="0.25">
      <c r="A122" s="374" t="s">
        <v>23</v>
      </c>
      <c r="B122" s="104">
        <v>2</v>
      </c>
      <c r="C122" s="104">
        <v>2</v>
      </c>
      <c r="D122" s="104">
        <v>1</v>
      </c>
      <c r="E122" s="104">
        <v>8</v>
      </c>
      <c r="F122" s="104">
        <v>1</v>
      </c>
      <c r="G122" s="104" t="s">
        <v>810</v>
      </c>
      <c r="H122" s="77" t="s">
        <v>811</v>
      </c>
      <c r="I122" s="78">
        <v>549318</v>
      </c>
      <c r="J122" s="77" t="s">
        <v>818</v>
      </c>
      <c r="K122" s="77" t="s">
        <v>819</v>
      </c>
      <c r="L122" s="81" t="s">
        <v>28</v>
      </c>
      <c r="M122" s="135" t="s">
        <v>820</v>
      </c>
      <c r="N122" s="133">
        <v>42702</v>
      </c>
      <c r="O122" s="136">
        <v>217759</v>
      </c>
      <c r="P122" s="133">
        <v>42783</v>
      </c>
      <c r="Q122" s="294"/>
    </row>
    <row r="123" spans="1:17" x14ac:dyDescent="0.25">
      <c r="A123" s="374" t="s">
        <v>23</v>
      </c>
      <c r="B123" s="104">
        <v>2</v>
      </c>
      <c r="C123" s="104">
        <v>2</v>
      </c>
      <c r="D123" s="104">
        <v>1</v>
      </c>
      <c r="E123" s="104">
        <v>8</v>
      </c>
      <c r="F123" s="104">
        <v>1</v>
      </c>
      <c r="G123" s="104" t="s">
        <v>810</v>
      </c>
      <c r="H123" s="77" t="s">
        <v>811</v>
      </c>
      <c r="I123" s="78">
        <v>200000</v>
      </c>
      <c r="J123" s="77" t="s">
        <v>821</v>
      </c>
      <c r="K123" s="77" t="s">
        <v>822</v>
      </c>
      <c r="L123" s="81" t="s">
        <v>28</v>
      </c>
      <c r="M123" s="135" t="s">
        <v>823</v>
      </c>
      <c r="N123" s="133">
        <v>42682</v>
      </c>
      <c r="O123" s="136">
        <v>219987</v>
      </c>
      <c r="P123" s="133">
        <v>42783</v>
      </c>
      <c r="Q123" s="294"/>
    </row>
    <row r="124" spans="1:17" x14ac:dyDescent="0.25">
      <c r="A124" s="374" t="s">
        <v>23</v>
      </c>
      <c r="B124" s="104">
        <v>2</v>
      </c>
      <c r="C124" s="104">
        <v>2</v>
      </c>
      <c r="D124" s="104">
        <v>1</v>
      </c>
      <c r="E124" s="104">
        <v>8</v>
      </c>
      <c r="F124" s="104">
        <v>1</v>
      </c>
      <c r="G124" s="104" t="s">
        <v>810</v>
      </c>
      <c r="H124" s="77" t="s">
        <v>811</v>
      </c>
      <c r="I124" s="78">
        <v>549318</v>
      </c>
      <c r="J124" s="77" t="s">
        <v>824</v>
      </c>
      <c r="K124" s="77" t="s">
        <v>825</v>
      </c>
      <c r="L124" s="81" t="s">
        <v>28</v>
      </c>
      <c r="M124" s="135" t="s">
        <v>826</v>
      </c>
      <c r="N124" s="133">
        <v>42537</v>
      </c>
      <c r="O124" s="136">
        <v>211077</v>
      </c>
      <c r="P124" s="133">
        <v>42590</v>
      </c>
      <c r="Q124" s="294"/>
    </row>
    <row r="125" spans="1:17" x14ac:dyDescent="0.25">
      <c r="A125" s="374" t="s">
        <v>23</v>
      </c>
      <c r="B125" s="104">
        <v>2</v>
      </c>
      <c r="C125" s="104">
        <v>2</v>
      </c>
      <c r="D125" s="104">
        <v>1</v>
      </c>
      <c r="E125" s="104">
        <v>8</v>
      </c>
      <c r="F125" s="104">
        <v>1</v>
      </c>
      <c r="G125" s="104" t="s">
        <v>810</v>
      </c>
      <c r="H125" s="77" t="s">
        <v>811</v>
      </c>
      <c r="I125" s="78">
        <v>549318</v>
      </c>
      <c r="J125" s="77" t="s">
        <v>827</v>
      </c>
      <c r="K125" s="77" t="s">
        <v>828</v>
      </c>
      <c r="L125" s="81" t="s">
        <v>28</v>
      </c>
      <c r="M125" s="135" t="s">
        <v>829</v>
      </c>
      <c r="N125" s="133">
        <v>42702</v>
      </c>
      <c r="O125" s="136">
        <v>218230</v>
      </c>
      <c r="P125" s="133">
        <v>42704</v>
      </c>
      <c r="Q125" s="294"/>
    </row>
    <row r="126" spans="1:17" x14ac:dyDescent="0.25">
      <c r="A126" s="374" t="s">
        <v>23</v>
      </c>
      <c r="B126" s="104">
        <v>2</v>
      </c>
      <c r="C126" s="104">
        <v>2</v>
      </c>
      <c r="D126" s="104">
        <v>1</v>
      </c>
      <c r="E126" s="104">
        <v>8</v>
      </c>
      <c r="F126" s="104">
        <v>1</v>
      </c>
      <c r="G126" s="104" t="s">
        <v>810</v>
      </c>
      <c r="H126" s="77" t="s">
        <v>811</v>
      </c>
      <c r="I126" s="78">
        <v>200000</v>
      </c>
      <c r="J126" s="77"/>
      <c r="K126" s="332" t="s">
        <v>683</v>
      </c>
      <c r="L126" s="81" t="s">
        <v>28</v>
      </c>
      <c r="M126" s="135" t="s">
        <v>830</v>
      </c>
      <c r="N126" s="133">
        <v>42702</v>
      </c>
      <c r="O126" s="136">
        <v>218169</v>
      </c>
      <c r="P126" s="133">
        <v>42703</v>
      </c>
      <c r="Q126" s="294"/>
    </row>
    <row r="127" spans="1:17" x14ac:dyDescent="0.25">
      <c r="A127" s="374" t="s">
        <v>23</v>
      </c>
      <c r="B127" s="104">
        <v>2</v>
      </c>
      <c r="C127" s="104">
        <v>2</v>
      </c>
      <c r="D127" s="104">
        <v>1</v>
      </c>
      <c r="E127" s="104">
        <v>8</v>
      </c>
      <c r="F127" s="104">
        <v>1</v>
      </c>
      <c r="G127" s="104" t="s">
        <v>831</v>
      </c>
      <c r="H127" s="77" t="s">
        <v>832</v>
      </c>
      <c r="I127" s="78">
        <v>4766305</v>
      </c>
      <c r="J127" s="140"/>
      <c r="K127" s="77" t="s">
        <v>2901</v>
      </c>
      <c r="L127" s="81" t="s">
        <v>28</v>
      </c>
      <c r="M127" s="135" t="s">
        <v>833</v>
      </c>
      <c r="N127" s="133">
        <v>41934</v>
      </c>
      <c r="O127" s="331">
        <v>127966</v>
      </c>
      <c r="P127" s="133">
        <v>41955</v>
      </c>
      <c r="Q127" s="294">
        <v>4</v>
      </c>
    </row>
    <row r="128" spans="1:17" x14ac:dyDescent="0.25">
      <c r="A128" s="374" t="s">
        <v>23</v>
      </c>
      <c r="B128" s="104">
        <v>2</v>
      </c>
      <c r="C128" s="104">
        <v>2</v>
      </c>
      <c r="D128" s="104">
        <v>1</v>
      </c>
      <c r="E128" s="104">
        <v>8</v>
      </c>
      <c r="F128" s="104">
        <v>1</v>
      </c>
      <c r="G128" s="104" t="s">
        <v>831</v>
      </c>
      <c r="H128" s="77" t="s">
        <v>832</v>
      </c>
      <c r="I128" s="78">
        <v>471390</v>
      </c>
      <c r="J128" s="140"/>
      <c r="K128" s="334">
        <v>41852</v>
      </c>
      <c r="L128" s="81" t="s">
        <v>28</v>
      </c>
      <c r="M128" s="135" t="s">
        <v>834</v>
      </c>
      <c r="N128" s="133">
        <v>41934</v>
      </c>
      <c r="O128" s="331">
        <v>128321</v>
      </c>
      <c r="P128" s="133">
        <v>41942</v>
      </c>
      <c r="Q128" s="294">
        <v>4</v>
      </c>
    </row>
    <row r="129" spans="1:19" x14ac:dyDescent="0.25">
      <c r="A129" s="374" t="s">
        <v>23</v>
      </c>
      <c r="B129" s="104">
        <v>2</v>
      </c>
      <c r="C129" s="104">
        <v>2</v>
      </c>
      <c r="D129" s="104">
        <v>1</v>
      </c>
      <c r="E129" s="104">
        <v>8</v>
      </c>
      <c r="F129" s="104">
        <v>1</v>
      </c>
      <c r="G129" s="104" t="s">
        <v>831</v>
      </c>
      <c r="H129" s="77" t="s">
        <v>832</v>
      </c>
      <c r="I129" s="78">
        <v>471390</v>
      </c>
      <c r="J129" s="140"/>
      <c r="K129" s="77" t="s">
        <v>2874</v>
      </c>
      <c r="L129" s="81" t="s">
        <v>28</v>
      </c>
      <c r="M129" s="135" t="s">
        <v>835</v>
      </c>
      <c r="N129" s="133">
        <v>41934</v>
      </c>
      <c r="O129" s="331">
        <v>127809</v>
      </c>
      <c r="P129" s="133">
        <v>41939</v>
      </c>
      <c r="Q129" s="294">
        <v>4</v>
      </c>
    </row>
    <row r="130" spans="1:19" x14ac:dyDescent="0.25">
      <c r="A130" s="374" t="s">
        <v>23</v>
      </c>
      <c r="B130" s="104">
        <v>2</v>
      </c>
      <c r="C130" s="104">
        <v>2</v>
      </c>
      <c r="D130" s="104">
        <v>1</v>
      </c>
      <c r="E130" s="104">
        <v>8</v>
      </c>
      <c r="F130" s="104">
        <v>1</v>
      </c>
      <c r="G130" s="104" t="s">
        <v>831</v>
      </c>
      <c r="H130" s="77" t="s">
        <v>832</v>
      </c>
      <c r="I130" s="78">
        <v>471390</v>
      </c>
      <c r="J130" s="140"/>
      <c r="K130" s="334">
        <v>41913</v>
      </c>
      <c r="L130" s="81" t="s">
        <v>28</v>
      </c>
      <c r="M130" s="135" t="s">
        <v>836</v>
      </c>
      <c r="N130" s="133">
        <v>41929</v>
      </c>
      <c r="O130" s="331">
        <v>127061</v>
      </c>
      <c r="P130" s="133">
        <v>41935</v>
      </c>
      <c r="Q130" s="294">
        <v>4</v>
      </c>
    </row>
    <row r="131" spans="1:19" x14ac:dyDescent="0.25">
      <c r="A131" s="374" t="s">
        <v>23</v>
      </c>
      <c r="B131" s="104">
        <v>2</v>
      </c>
      <c r="C131" s="104">
        <v>2</v>
      </c>
      <c r="D131" s="104">
        <v>1</v>
      </c>
      <c r="E131" s="104">
        <v>8</v>
      </c>
      <c r="F131" s="104">
        <v>1</v>
      </c>
      <c r="G131" s="104" t="s">
        <v>831</v>
      </c>
      <c r="H131" s="77" t="s">
        <v>832</v>
      </c>
      <c r="I131" s="78">
        <v>471390</v>
      </c>
      <c r="J131" s="140"/>
      <c r="K131" s="77" t="s">
        <v>2875</v>
      </c>
      <c r="L131" s="83" t="s">
        <v>28</v>
      </c>
      <c r="M131" s="135" t="s">
        <v>837</v>
      </c>
      <c r="N131" s="133">
        <v>42188</v>
      </c>
      <c r="O131" s="331">
        <v>167297</v>
      </c>
      <c r="P131" s="133">
        <v>42194</v>
      </c>
      <c r="Q131" s="294">
        <v>4</v>
      </c>
    </row>
    <row r="132" spans="1:19" ht="25.5" x14ac:dyDescent="0.25">
      <c r="A132" s="374" t="s">
        <v>23</v>
      </c>
      <c r="B132" s="104">
        <v>2</v>
      </c>
      <c r="C132" s="104">
        <v>2</v>
      </c>
      <c r="D132" s="104">
        <v>1</v>
      </c>
      <c r="E132" s="104">
        <v>8</v>
      </c>
      <c r="F132" s="105">
        <v>0</v>
      </c>
      <c r="G132" s="104" t="s">
        <v>831</v>
      </c>
      <c r="H132" s="77" t="s">
        <v>832</v>
      </c>
      <c r="I132" s="78">
        <v>471390</v>
      </c>
      <c r="J132" s="111"/>
      <c r="K132" s="77" t="s">
        <v>2903</v>
      </c>
      <c r="L132" s="81" t="s">
        <v>28</v>
      </c>
      <c r="M132" s="135" t="s">
        <v>838</v>
      </c>
      <c r="N132" s="133">
        <v>42535</v>
      </c>
      <c r="O132" s="331">
        <v>207967</v>
      </c>
      <c r="P132" s="133">
        <v>42550</v>
      </c>
      <c r="Q132" s="294">
        <v>4</v>
      </c>
    </row>
    <row r="133" spans="1:19" x14ac:dyDescent="0.25">
      <c r="A133" s="374" t="s">
        <v>23</v>
      </c>
      <c r="B133" s="104">
        <v>2</v>
      </c>
      <c r="C133" s="104">
        <v>2</v>
      </c>
      <c r="D133" s="104">
        <v>1</v>
      </c>
      <c r="E133" s="104">
        <v>8</v>
      </c>
      <c r="F133" s="104">
        <v>1</v>
      </c>
      <c r="G133" s="104" t="s">
        <v>831</v>
      </c>
      <c r="H133" s="77" t="s">
        <v>832</v>
      </c>
      <c r="I133" s="78">
        <v>515580</v>
      </c>
      <c r="J133" s="140"/>
      <c r="K133" s="77" t="s">
        <v>2900</v>
      </c>
      <c r="L133" s="81" t="s">
        <v>28</v>
      </c>
      <c r="M133" s="135" t="s">
        <v>839</v>
      </c>
      <c r="N133" s="133">
        <v>42187</v>
      </c>
      <c r="O133" s="331">
        <v>166904</v>
      </c>
      <c r="P133" s="133">
        <v>42193</v>
      </c>
      <c r="Q133" s="294">
        <v>4</v>
      </c>
    </row>
    <row r="134" spans="1:19" x14ac:dyDescent="0.25">
      <c r="A134" s="374" t="s">
        <v>23</v>
      </c>
      <c r="B134" s="104">
        <v>2</v>
      </c>
      <c r="C134" s="104">
        <v>2</v>
      </c>
      <c r="D134" s="104">
        <v>1</v>
      </c>
      <c r="E134" s="104">
        <v>8</v>
      </c>
      <c r="F134" s="104">
        <v>1</v>
      </c>
      <c r="G134" s="104" t="s">
        <v>831</v>
      </c>
      <c r="H134" s="77" t="s">
        <v>832</v>
      </c>
      <c r="I134" s="78">
        <v>515580</v>
      </c>
      <c r="J134" s="140"/>
      <c r="K134" s="335" t="s">
        <v>2876</v>
      </c>
      <c r="L134" s="81" t="s">
        <v>28</v>
      </c>
      <c r="M134" s="135" t="s">
        <v>840</v>
      </c>
      <c r="N134" s="133">
        <v>42187</v>
      </c>
      <c r="O134" s="331">
        <v>166912</v>
      </c>
      <c r="P134" s="133">
        <v>42193</v>
      </c>
      <c r="Q134" s="294">
        <v>4</v>
      </c>
      <c r="R134" s="367"/>
    </row>
    <row r="135" spans="1:19" x14ac:dyDescent="0.25">
      <c r="A135" s="374" t="s">
        <v>23</v>
      </c>
      <c r="B135" s="104">
        <v>2</v>
      </c>
      <c r="C135" s="104">
        <v>2</v>
      </c>
      <c r="D135" s="104">
        <v>1</v>
      </c>
      <c r="E135" s="104">
        <v>8</v>
      </c>
      <c r="F135" s="104">
        <v>1</v>
      </c>
      <c r="G135" s="104" t="s">
        <v>831</v>
      </c>
      <c r="H135" s="77" t="s">
        <v>832</v>
      </c>
      <c r="I135" s="78">
        <v>471390</v>
      </c>
      <c r="J135" s="111"/>
      <c r="K135" s="77" t="s">
        <v>2878</v>
      </c>
      <c r="L135" s="81" t="s">
        <v>28</v>
      </c>
      <c r="M135" s="135" t="s">
        <v>841</v>
      </c>
      <c r="N135" s="133">
        <v>42187</v>
      </c>
      <c r="O135" s="331">
        <v>167329</v>
      </c>
      <c r="P135" s="133">
        <v>42194</v>
      </c>
      <c r="Q135" s="294">
        <v>4</v>
      </c>
      <c r="S135" s="367"/>
    </row>
    <row r="136" spans="1:19" x14ac:dyDescent="0.25">
      <c r="A136" s="374" t="s">
        <v>23</v>
      </c>
      <c r="B136" s="104">
        <v>2</v>
      </c>
      <c r="C136" s="104">
        <v>2</v>
      </c>
      <c r="D136" s="104">
        <v>1</v>
      </c>
      <c r="E136" s="104">
        <v>8</v>
      </c>
      <c r="F136" s="104">
        <v>1</v>
      </c>
      <c r="G136" s="104" t="s">
        <v>831</v>
      </c>
      <c r="H136" s="77" t="s">
        <v>832</v>
      </c>
      <c r="I136" s="78">
        <v>515580</v>
      </c>
      <c r="J136" s="140"/>
      <c r="K136" s="77" t="s">
        <v>2877</v>
      </c>
      <c r="L136" s="81" t="s">
        <v>28</v>
      </c>
      <c r="M136" s="135" t="s">
        <v>842</v>
      </c>
      <c r="N136" s="133">
        <v>42187</v>
      </c>
      <c r="O136" s="331">
        <v>170838</v>
      </c>
      <c r="P136" s="133">
        <v>42216</v>
      </c>
      <c r="Q136" s="294">
        <v>4</v>
      </c>
    </row>
    <row r="137" spans="1:19" x14ac:dyDescent="0.25">
      <c r="A137" s="374" t="s">
        <v>23</v>
      </c>
      <c r="B137" s="104">
        <v>2</v>
      </c>
      <c r="C137" s="104">
        <v>2</v>
      </c>
      <c r="D137" s="104">
        <v>1</v>
      </c>
      <c r="E137" s="104">
        <v>8</v>
      </c>
      <c r="F137" s="104">
        <v>1</v>
      </c>
      <c r="G137" s="104" t="s">
        <v>831</v>
      </c>
      <c r="H137" s="77" t="s">
        <v>832</v>
      </c>
      <c r="I137" s="78">
        <v>515580</v>
      </c>
      <c r="J137" s="140"/>
      <c r="K137" s="77" t="s">
        <v>2879</v>
      </c>
      <c r="L137" s="81" t="s">
        <v>28</v>
      </c>
      <c r="M137" s="135" t="s">
        <v>843</v>
      </c>
      <c r="N137" s="133">
        <v>42228</v>
      </c>
      <c r="O137" s="331">
        <v>173639</v>
      </c>
      <c r="P137" s="133">
        <v>42241</v>
      </c>
      <c r="Q137" s="294">
        <v>4</v>
      </c>
    </row>
    <row r="138" spans="1:19" x14ac:dyDescent="0.25">
      <c r="A138" s="374" t="s">
        <v>23</v>
      </c>
      <c r="B138" s="104">
        <v>2</v>
      </c>
      <c r="C138" s="104">
        <v>2</v>
      </c>
      <c r="D138" s="104">
        <v>1</v>
      </c>
      <c r="E138" s="104">
        <v>8</v>
      </c>
      <c r="F138" s="104">
        <v>1</v>
      </c>
      <c r="G138" s="104" t="s">
        <v>831</v>
      </c>
      <c r="H138" s="77" t="s">
        <v>832</v>
      </c>
      <c r="I138" s="78">
        <v>515580</v>
      </c>
      <c r="J138" s="111"/>
      <c r="K138" s="77" t="s">
        <v>2880</v>
      </c>
      <c r="L138" s="81" t="s">
        <v>28</v>
      </c>
      <c r="M138" s="135" t="s">
        <v>844</v>
      </c>
      <c r="N138" s="133">
        <v>42460</v>
      </c>
      <c r="O138" s="331">
        <v>208148</v>
      </c>
      <c r="P138" s="133">
        <v>42552</v>
      </c>
      <c r="Q138" s="294">
        <v>4</v>
      </c>
    </row>
    <row r="139" spans="1:19" x14ac:dyDescent="0.25">
      <c r="A139" s="374" t="s">
        <v>23</v>
      </c>
      <c r="B139" s="104">
        <v>2</v>
      </c>
      <c r="C139" s="104">
        <v>2</v>
      </c>
      <c r="D139" s="104">
        <v>1</v>
      </c>
      <c r="E139" s="104">
        <v>8</v>
      </c>
      <c r="F139" s="104">
        <v>1</v>
      </c>
      <c r="G139" s="104" t="s">
        <v>831</v>
      </c>
      <c r="H139" s="77" t="s">
        <v>832</v>
      </c>
      <c r="I139" s="78">
        <v>515580</v>
      </c>
      <c r="J139" s="140"/>
      <c r="K139" s="77" t="s">
        <v>2883</v>
      </c>
      <c r="L139" s="81" t="s">
        <v>28</v>
      </c>
      <c r="M139" s="135" t="s">
        <v>845</v>
      </c>
      <c r="N139" s="133">
        <v>42460</v>
      </c>
      <c r="O139" s="331">
        <v>208182</v>
      </c>
      <c r="P139" s="133">
        <v>42555</v>
      </c>
      <c r="Q139" s="294">
        <v>4</v>
      </c>
    </row>
    <row r="140" spans="1:19" x14ac:dyDescent="0.25">
      <c r="A140" s="374" t="s">
        <v>23</v>
      </c>
      <c r="B140" s="104">
        <v>2</v>
      </c>
      <c r="C140" s="105">
        <v>2</v>
      </c>
      <c r="D140" s="105">
        <v>1</v>
      </c>
      <c r="E140" s="105">
        <v>7</v>
      </c>
      <c r="F140" s="105">
        <v>0</v>
      </c>
      <c r="G140" s="104" t="s">
        <v>831</v>
      </c>
      <c r="H140" s="77" t="s">
        <v>832</v>
      </c>
      <c r="I140" s="78">
        <v>515580</v>
      </c>
      <c r="J140" s="111"/>
      <c r="K140" s="77" t="s">
        <v>2889</v>
      </c>
      <c r="L140" s="81" t="s">
        <v>28</v>
      </c>
      <c r="M140" s="135" t="s">
        <v>846</v>
      </c>
      <c r="N140" s="133">
        <v>42346</v>
      </c>
      <c r="O140" s="331">
        <v>208154</v>
      </c>
      <c r="P140" s="133">
        <v>42552</v>
      </c>
      <c r="Q140" s="294">
        <v>4</v>
      </c>
    </row>
    <row r="141" spans="1:19" x14ac:dyDescent="0.25">
      <c r="A141" s="374" t="s">
        <v>23</v>
      </c>
      <c r="B141" s="104">
        <v>2</v>
      </c>
      <c r="C141" s="104">
        <v>2</v>
      </c>
      <c r="D141" s="104">
        <v>1</v>
      </c>
      <c r="E141" s="104">
        <v>8</v>
      </c>
      <c r="F141" s="104">
        <v>1</v>
      </c>
      <c r="G141" s="104" t="s">
        <v>831</v>
      </c>
      <c r="H141" s="77" t="s">
        <v>832</v>
      </c>
      <c r="I141" s="78">
        <v>549318</v>
      </c>
      <c r="J141" s="140"/>
      <c r="K141" s="334" t="s">
        <v>637</v>
      </c>
      <c r="L141" s="81" t="s">
        <v>28</v>
      </c>
      <c r="M141" s="135" t="s">
        <v>826</v>
      </c>
      <c r="N141" s="133">
        <v>42537</v>
      </c>
      <c r="O141" s="136">
        <v>211077</v>
      </c>
      <c r="P141" s="133">
        <v>42590</v>
      </c>
      <c r="Q141" s="294"/>
    </row>
    <row r="142" spans="1:19" x14ac:dyDescent="0.25">
      <c r="A142" s="374" t="s">
        <v>23</v>
      </c>
      <c r="B142" s="104">
        <v>2</v>
      </c>
      <c r="C142" s="104">
        <v>2</v>
      </c>
      <c r="D142" s="104">
        <v>1</v>
      </c>
      <c r="E142" s="104">
        <v>8</v>
      </c>
      <c r="F142" s="104">
        <v>1</v>
      </c>
      <c r="G142" s="104" t="s">
        <v>831</v>
      </c>
      <c r="H142" s="77" t="s">
        <v>832</v>
      </c>
      <c r="I142" s="78">
        <v>515580</v>
      </c>
      <c r="J142" s="77"/>
      <c r="K142" s="77" t="s">
        <v>2881</v>
      </c>
      <c r="L142" s="81" t="s">
        <v>28</v>
      </c>
      <c r="M142" s="135" t="s">
        <v>551</v>
      </c>
      <c r="N142" s="133">
        <v>42537</v>
      </c>
      <c r="O142" s="331">
        <v>211092</v>
      </c>
      <c r="P142" s="133">
        <v>42590</v>
      </c>
      <c r="Q142" s="294">
        <v>4</v>
      </c>
    </row>
    <row r="143" spans="1:19" x14ac:dyDescent="0.25">
      <c r="A143" s="374" t="s">
        <v>23</v>
      </c>
      <c r="B143" s="104">
        <v>2</v>
      </c>
      <c r="C143" s="104">
        <v>2</v>
      </c>
      <c r="D143" s="104">
        <v>1</v>
      </c>
      <c r="E143" s="104">
        <v>8</v>
      </c>
      <c r="F143" s="104">
        <v>1</v>
      </c>
      <c r="G143" s="104" t="s">
        <v>831</v>
      </c>
      <c r="H143" s="77" t="s">
        <v>832</v>
      </c>
      <c r="I143" s="78">
        <v>515580</v>
      </c>
      <c r="J143" s="140"/>
      <c r="K143" s="77" t="s">
        <v>2882</v>
      </c>
      <c r="L143" s="81" t="s">
        <v>28</v>
      </c>
      <c r="M143" s="135" t="s">
        <v>847</v>
      </c>
      <c r="N143" s="133">
        <v>42537</v>
      </c>
      <c r="O143" s="331">
        <v>211087</v>
      </c>
      <c r="P143" s="133">
        <v>42590</v>
      </c>
      <c r="Q143" s="294">
        <v>4</v>
      </c>
    </row>
    <row r="144" spans="1:19" x14ac:dyDescent="0.25">
      <c r="A144" s="374" t="s">
        <v>23</v>
      </c>
      <c r="B144" s="104">
        <v>2</v>
      </c>
      <c r="C144" s="104">
        <v>2</v>
      </c>
      <c r="D144" s="104">
        <v>1</v>
      </c>
      <c r="E144" s="104">
        <v>8</v>
      </c>
      <c r="F144" s="104">
        <v>1</v>
      </c>
      <c r="G144" s="104" t="s">
        <v>831</v>
      </c>
      <c r="H144" s="77" t="s">
        <v>832</v>
      </c>
      <c r="I144" s="78">
        <v>515580</v>
      </c>
      <c r="J144" s="77"/>
      <c r="K144" s="77" t="s">
        <v>2888</v>
      </c>
      <c r="L144" s="81" t="s">
        <v>28</v>
      </c>
      <c r="M144" s="135" t="s">
        <v>848</v>
      </c>
      <c r="N144" s="133">
        <v>42537</v>
      </c>
      <c r="O144" s="331">
        <v>211089</v>
      </c>
      <c r="P144" s="133">
        <v>42590</v>
      </c>
      <c r="Q144" s="294">
        <v>4</v>
      </c>
    </row>
    <row r="145" spans="1:17" x14ac:dyDescent="0.25">
      <c r="A145" s="374" t="s">
        <v>23</v>
      </c>
      <c r="B145" s="104">
        <v>2</v>
      </c>
      <c r="C145" s="104">
        <v>2</v>
      </c>
      <c r="D145" s="104">
        <v>1</v>
      </c>
      <c r="E145" s="104">
        <v>8</v>
      </c>
      <c r="F145" s="104">
        <v>1</v>
      </c>
      <c r="G145" s="104" t="s">
        <v>831</v>
      </c>
      <c r="H145" s="77" t="s">
        <v>832</v>
      </c>
      <c r="I145" s="78">
        <v>515580</v>
      </c>
      <c r="J145" s="77"/>
      <c r="K145" s="77" t="s">
        <v>2890</v>
      </c>
      <c r="L145" s="81" t="s">
        <v>28</v>
      </c>
      <c r="M145" s="135" t="s">
        <v>849</v>
      </c>
      <c r="N145" s="133" t="s">
        <v>850</v>
      </c>
      <c r="O145" s="331">
        <v>211091</v>
      </c>
      <c r="P145" s="133">
        <v>42590</v>
      </c>
      <c r="Q145" s="294">
        <v>4</v>
      </c>
    </row>
    <row r="146" spans="1:17" x14ac:dyDescent="0.25">
      <c r="A146" s="374" t="s">
        <v>23</v>
      </c>
      <c r="B146" s="104">
        <v>2</v>
      </c>
      <c r="C146" s="104">
        <v>2</v>
      </c>
      <c r="D146" s="104">
        <v>1</v>
      </c>
      <c r="E146" s="104">
        <v>8</v>
      </c>
      <c r="F146" s="104">
        <v>1</v>
      </c>
      <c r="G146" s="104" t="s">
        <v>831</v>
      </c>
      <c r="H146" s="77" t="s">
        <v>832</v>
      </c>
      <c r="I146" s="78">
        <v>515580</v>
      </c>
      <c r="J146" s="140"/>
      <c r="K146" s="77" t="s">
        <v>2892</v>
      </c>
      <c r="L146" s="81" t="s">
        <v>28</v>
      </c>
      <c r="M146" s="135" t="s">
        <v>851</v>
      </c>
      <c r="N146" s="133">
        <v>42228</v>
      </c>
      <c r="O146" s="331">
        <v>174198</v>
      </c>
      <c r="P146" s="133">
        <v>42243</v>
      </c>
      <c r="Q146" s="294">
        <v>4</v>
      </c>
    </row>
    <row r="147" spans="1:17" x14ac:dyDescent="0.25">
      <c r="A147" s="374" t="s">
        <v>23</v>
      </c>
      <c r="B147" s="104">
        <v>2</v>
      </c>
      <c r="C147" s="104">
        <v>2</v>
      </c>
      <c r="D147" s="104">
        <v>1</v>
      </c>
      <c r="E147" s="104">
        <v>8</v>
      </c>
      <c r="F147" s="104">
        <v>1</v>
      </c>
      <c r="G147" s="104" t="s">
        <v>831</v>
      </c>
      <c r="H147" s="77" t="s">
        <v>832</v>
      </c>
      <c r="I147" s="78">
        <v>515580</v>
      </c>
      <c r="J147" s="140"/>
      <c r="K147" s="77" t="s">
        <v>2885</v>
      </c>
      <c r="L147" s="81" t="s">
        <v>28</v>
      </c>
      <c r="M147" s="135" t="s">
        <v>852</v>
      </c>
      <c r="N147" s="133">
        <v>42676</v>
      </c>
      <c r="O147" s="331">
        <v>218122</v>
      </c>
      <c r="P147" s="133">
        <v>42703</v>
      </c>
      <c r="Q147" s="294">
        <v>4</v>
      </c>
    </row>
    <row r="148" spans="1:17" x14ac:dyDescent="0.25">
      <c r="A148" s="374" t="s">
        <v>23</v>
      </c>
      <c r="B148" s="104">
        <v>2</v>
      </c>
      <c r="C148" s="104">
        <v>2</v>
      </c>
      <c r="D148" s="104">
        <v>1</v>
      </c>
      <c r="E148" s="104">
        <v>8</v>
      </c>
      <c r="F148" s="104">
        <v>1</v>
      </c>
      <c r="G148" s="104" t="s">
        <v>831</v>
      </c>
      <c r="H148" s="77" t="s">
        <v>832</v>
      </c>
      <c r="I148" s="78">
        <v>1550713</v>
      </c>
      <c r="J148" s="140"/>
      <c r="K148" s="334" t="s">
        <v>647</v>
      </c>
      <c r="L148" s="81" t="s">
        <v>28</v>
      </c>
      <c r="M148" s="135" t="s">
        <v>792</v>
      </c>
      <c r="N148" s="133"/>
      <c r="O148" s="136"/>
      <c r="P148" s="133"/>
      <c r="Q148" s="294"/>
    </row>
    <row r="149" spans="1:17" x14ac:dyDescent="0.25">
      <c r="A149" s="374" t="s">
        <v>23</v>
      </c>
      <c r="B149" s="104">
        <v>2</v>
      </c>
      <c r="C149" s="104">
        <v>2</v>
      </c>
      <c r="D149" s="104">
        <v>1</v>
      </c>
      <c r="E149" s="104">
        <v>8</v>
      </c>
      <c r="F149" s="104">
        <v>1</v>
      </c>
      <c r="G149" s="104" t="s">
        <v>831</v>
      </c>
      <c r="H149" s="77" t="s">
        <v>832</v>
      </c>
      <c r="I149" s="78">
        <v>515580</v>
      </c>
      <c r="J149" s="140" t="s">
        <v>853</v>
      </c>
      <c r="K149" s="334" t="s">
        <v>666</v>
      </c>
      <c r="L149" s="81" t="s">
        <v>28</v>
      </c>
      <c r="M149" s="135">
        <v>812.20159999999998</v>
      </c>
      <c r="N149" s="133">
        <v>42697</v>
      </c>
      <c r="O149" s="136">
        <v>218011</v>
      </c>
      <c r="P149" s="133">
        <v>42698</v>
      </c>
      <c r="Q149" s="294"/>
    </row>
    <row r="150" spans="1:17" x14ac:dyDescent="0.25">
      <c r="A150" s="374" t="s">
        <v>23</v>
      </c>
      <c r="B150" s="104">
        <v>2</v>
      </c>
      <c r="C150" s="104">
        <v>2</v>
      </c>
      <c r="D150" s="104">
        <v>1</v>
      </c>
      <c r="E150" s="104">
        <v>8</v>
      </c>
      <c r="F150" s="104">
        <v>1</v>
      </c>
      <c r="G150" s="104" t="s">
        <v>831</v>
      </c>
      <c r="H150" s="77" t="s">
        <v>832</v>
      </c>
      <c r="I150" s="78">
        <v>515580</v>
      </c>
      <c r="J150" s="140" t="s">
        <v>854</v>
      </c>
      <c r="K150" s="334">
        <v>42634</v>
      </c>
      <c r="L150" s="81" t="s">
        <v>28</v>
      </c>
      <c r="M150" s="135" t="s">
        <v>855</v>
      </c>
      <c r="N150" s="133">
        <v>42702</v>
      </c>
      <c r="O150" s="331">
        <v>218121</v>
      </c>
      <c r="P150" s="133">
        <v>42703</v>
      </c>
      <c r="Q150" s="294">
        <v>4</v>
      </c>
    </row>
    <row r="151" spans="1:17" x14ac:dyDescent="0.25">
      <c r="A151" s="374" t="s">
        <v>23</v>
      </c>
      <c r="B151" s="104">
        <v>2</v>
      </c>
      <c r="C151" s="104">
        <v>2</v>
      </c>
      <c r="D151" s="104">
        <v>1</v>
      </c>
      <c r="E151" s="104">
        <v>8</v>
      </c>
      <c r="F151" s="104">
        <v>1</v>
      </c>
      <c r="G151" s="104" t="s">
        <v>856</v>
      </c>
      <c r="H151" s="77" t="s">
        <v>857</v>
      </c>
      <c r="I151" s="78">
        <v>1038567</v>
      </c>
      <c r="J151" s="140"/>
      <c r="K151" s="334" t="s">
        <v>858</v>
      </c>
      <c r="L151" s="81" t="s">
        <v>28</v>
      </c>
      <c r="M151" s="135" t="s">
        <v>859</v>
      </c>
      <c r="N151" s="133"/>
      <c r="O151" s="136">
        <v>174098</v>
      </c>
      <c r="P151" s="133">
        <v>42243</v>
      </c>
      <c r="Q151" s="294"/>
    </row>
    <row r="152" spans="1:17" x14ac:dyDescent="0.25">
      <c r="A152" s="374" t="s">
        <v>23</v>
      </c>
      <c r="B152" s="104">
        <v>2</v>
      </c>
      <c r="C152" s="104">
        <v>2</v>
      </c>
      <c r="D152" s="104">
        <v>1</v>
      </c>
      <c r="E152" s="104">
        <v>8</v>
      </c>
      <c r="F152" s="104">
        <v>1</v>
      </c>
      <c r="G152" s="104" t="s">
        <v>856</v>
      </c>
      <c r="H152" s="77" t="s">
        <v>857</v>
      </c>
      <c r="I152" s="78">
        <v>345846</v>
      </c>
      <c r="J152" s="111"/>
      <c r="K152" s="77" t="s">
        <v>2891</v>
      </c>
      <c r="L152" s="81" t="s">
        <v>28</v>
      </c>
      <c r="M152" s="135" t="s">
        <v>860</v>
      </c>
      <c r="N152" s="133"/>
      <c r="O152" s="331">
        <v>208142</v>
      </c>
      <c r="P152" s="133">
        <v>42552</v>
      </c>
      <c r="Q152" s="294">
        <v>4</v>
      </c>
    </row>
    <row r="153" spans="1:17" x14ac:dyDescent="0.25">
      <c r="A153" s="374" t="s">
        <v>23</v>
      </c>
      <c r="B153" s="104">
        <v>2</v>
      </c>
      <c r="C153" s="104">
        <v>2</v>
      </c>
      <c r="D153" s="104">
        <v>1</v>
      </c>
      <c r="E153" s="104">
        <v>8</v>
      </c>
      <c r="F153" s="104">
        <v>1</v>
      </c>
      <c r="G153" s="104" t="s">
        <v>856</v>
      </c>
      <c r="H153" s="77" t="s">
        <v>857</v>
      </c>
      <c r="I153" s="78">
        <v>345846</v>
      </c>
      <c r="J153" s="111"/>
      <c r="K153" s="77" t="s">
        <v>2880</v>
      </c>
      <c r="L153" s="81" t="s">
        <v>28</v>
      </c>
      <c r="M153" s="135" t="s">
        <v>861</v>
      </c>
      <c r="N153" s="133">
        <v>42548</v>
      </c>
      <c r="O153" s="331">
        <v>207947</v>
      </c>
      <c r="P153" s="133">
        <v>42550</v>
      </c>
      <c r="Q153" s="294">
        <v>4</v>
      </c>
    </row>
    <row r="154" spans="1:17" x14ac:dyDescent="0.25">
      <c r="A154" s="374" t="s">
        <v>23</v>
      </c>
      <c r="B154" s="104">
        <v>2</v>
      </c>
      <c r="C154" s="104">
        <v>2</v>
      </c>
      <c r="D154" s="104">
        <v>1</v>
      </c>
      <c r="E154" s="104">
        <v>8</v>
      </c>
      <c r="F154" s="104">
        <v>1</v>
      </c>
      <c r="G154" s="104" t="s">
        <v>856</v>
      </c>
      <c r="H154" s="77" t="s">
        <v>857</v>
      </c>
      <c r="I154" s="78">
        <v>345846</v>
      </c>
      <c r="J154" s="111"/>
      <c r="K154" s="77" t="s">
        <v>2883</v>
      </c>
      <c r="L154" s="81" t="s">
        <v>28</v>
      </c>
      <c r="M154" s="135" t="s">
        <v>862</v>
      </c>
      <c r="N154" s="133">
        <v>42542</v>
      </c>
      <c r="O154" s="331">
        <v>207951</v>
      </c>
      <c r="P154" s="133">
        <v>42550</v>
      </c>
      <c r="Q154" s="294">
        <v>4</v>
      </c>
    </row>
    <row r="155" spans="1:17" x14ac:dyDescent="0.25">
      <c r="A155" s="374" t="s">
        <v>23</v>
      </c>
      <c r="B155" s="104">
        <v>2</v>
      </c>
      <c r="C155" s="104">
        <v>2</v>
      </c>
      <c r="D155" s="104">
        <v>1</v>
      </c>
      <c r="E155" s="104">
        <v>8</v>
      </c>
      <c r="F155" s="104">
        <v>1</v>
      </c>
      <c r="G155" s="104" t="s">
        <v>856</v>
      </c>
      <c r="H155" s="77" t="s">
        <v>857</v>
      </c>
      <c r="I155" s="78">
        <v>1164673</v>
      </c>
      <c r="J155" s="140"/>
      <c r="K155" s="334" t="s">
        <v>752</v>
      </c>
      <c r="L155" s="81" t="s">
        <v>28</v>
      </c>
      <c r="M155" s="135" t="s">
        <v>863</v>
      </c>
      <c r="N155" s="133"/>
      <c r="O155" s="136">
        <v>188995</v>
      </c>
      <c r="P155" s="133">
        <v>42361</v>
      </c>
      <c r="Q155" s="294"/>
    </row>
    <row r="156" spans="1:17" x14ac:dyDescent="0.25">
      <c r="A156" s="374" t="s">
        <v>23</v>
      </c>
      <c r="B156" s="104">
        <v>2</v>
      </c>
      <c r="C156" s="104">
        <v>2</v>
      </c>
      <c r="D156" s="104">
        <v>1</v>
      </c>
      <c r="E156" s="104">
        <v>8</v>
      </c>
      <c r="F156" s="104">
        <v>1</v>
      </c>
      <c r="G156" s="104" t="s">
        <v>856</v>
      </c>
      <c r="H156" s="77" t="s">
        <v>857</v>
      </c>
      <c r="I156" s="78">
        <v>350186</v>
      </c>
      <c r="J156" s="111"/>
      <c r="K156" s="77" t="s">
        <v>2889</v>
      </c>
      <c r="L156" s="81" t="s">
        <v>28</v>
      </c>
      <c r="M156" s="135" t="s">
        <v>863</v>
      </c>
      <c r="N156" s="133">
        <v>42548</v>
      </c>
      <c r="O156" s="331">
        <v>207953</v>
      </c>
      <c r="P156" s="133">
        <v>42550</v>
      </c>
      <c r="Q156" s="294">
        <v>4</v>
      </c>
    </row>
    <row r="157" spans="1:17" x14ac:dyDescent="0.25">
      <c r="A157" s="374" t="s">
        <v>23</v>
      </c>
      <c r="B157" s="104">
        <v>2</v>
      </c>
      <c r="C157" s="104">
        <v>2</v>
      </c>
      <c r="D157" s="104">
        <v>1</v>
      </c>
      <c r="E157" s="104">
        <v>8</v>
      </c>
      <c r="F157" s="104">
        <v>1</v>
      </c>
      <c r="G157" s="104" t="s">
        <v>856</v>
      </c>
      <c r="H157" s="77" t="s">
        <v>857</v>
      </c>
      <c r="I157" s="78">
        <v>350186</v>
      </c>
      <c r="J157" s="111"/>
      <c r="K157" s="77" t="s">
        <v>2886</v>
      </c>
      <c r="L157" s="81" t="s">
        <v>28</v>
      </c>
      <c r="M157" s="135" t="s">
        <v>864</v>
      </c>
      <c r="N157" s="133">
        <v>42569</v>
      </c>
      <c r="O157" s="331">
        <v>211061</v>
      </c>
      <c r="P157" s="133">
        <v>42590</v>
      </c>
      <c r="Q157" s="294">
        <v>4</v>
      </c>
    </row>
    <row r="158" spans="1:17" x14ac:dyDescent="0.25">
      <c r="A158" s="374" t="s">
        <v>23</v>
      </c>
      <c r="B158" s="104">
        <v>2</v>
      </c>
      <c r="C158" s="104">
        <v>2</v>
      </c>
      <c r="D158" s="104">
        <v>1</v>
      </c>
      <c r="E158" s="104">
        <v>8</v>
      </c>
      <c r="F158" s="104">
        <v>1</v>
      </c>
      <c r="G158" s="104" t="s">
        <v>856</v>
      </c>
      <c r="H158" s="77" t="s">
        <v>857</v>
      </c>
      <c r="I158" s="78">
        <v>351161</v>
      </c>
      <c r="J158" s="111"/>
      <c r="K158" s="77" t="s">
        <v>2881</v>
      </c>
      <c r="L158" s="81" t="s">
        <v>28</v>
      </c>
      <c r="M158" s="135" t="s">
        <v>865</v>
      </c>
      <c r="N158" s="133">
        <v>42537</v>
      </c>
      <c r="O158" s="331">
        <v>211071</v>
      </c>
      <c r="P158" s="133">
        <v>42590</v>
      </c>
      <c r="Q158" s="294">
        <v>4</v>
      </c>
    </row>
    <row r="159" spans="1:17" x14ac:dyDescent="0.25">
      <c r="A159" s="374" t="s">
        <v>23</v>
      </c>
      <c r="B159" s="104">
        <v>2</v>
      </c>
      <c r="C159" s="104">
        <v>2</v>
      </c>
      <c r="D159" s="104">
        <v>1</v>
      </c>
      <c r="E159" s="104">
        <v>8</v>
      </c>
      <c r="F159" s="104">
        <v>1</v>
      </c>
      <c r="G159" s="104" t="s">
        <v>856</v>
      </c>
      <c r="H159" s="77" t="s">
        <v>857</v>
      </c>
      <c r="I159" s="78">
        <v>351161</v>
      </c>
      <c r="J159" s="111"/>
      <c r="K159" s="77" t="s">
        <v>2888</v>
      </c>
      <c r="L159" s="81" t="s">
        <v>28</v>
      </c>
      <c r="M159" s="135" t="s">
        <v>866</v>
      </c>
      <c r="N159" s="133">
        <v>42537</v>
      </c>
      <c r="O159" s="331">
        <v>211072</v>
      </c>
      <c r="P159" s="133">
        <v>42590</v>
      </c>
      <c r="Q159" s="294">
        <v>4</v>
      </c>
    </row>
    <row r="160" spans="1:17" x14ac:dyDescent="0.25">
      <c r="A160" s="374" t="s">
        <v>23</v>
      </c>
      <c r="B160" s="104">
        <v>2</v>
      </c>
      <c r="C160" s="104">
        <v>2</v>
      </c>
      <c r="D160" s="104">
        <v>1</v>
      </c>
      <c r="E160" s="104">
        <v>8</v>
      </c>
      <c r="F160" s="104">
        <v>1</v>
      </c>
      <c r="G160" s="104" t="s">
        <v>856</v>
      </c>
      <c r="H160" s="77" t="s">
        <v>857</v>
      </c>
      <c r="I160" s="78">
        <v>351161</v>
      </c>
      <c r="J160" s="111"/>
      <c r="K160" s="77" t="s">
        <v>2890</v>
      </c>
      <c r="L160" s="81" t="s">
        <v>28</v>
      </c>
      <c r="M160" s="135" t="s">
        <v>867</v>
      </c>
      <c r="N160" s="133">
        <v>42537</v>
      </c>
      <c r="O160" s="331">
        <v>211074</v>
      </c>
      <c r="P160" s="133">
        <v>42590</v>
      </c>
      <c r="Q160" s="294">
        <v>4</v>
      </c>
    </row>
    <row r="161" spans="1:17" x14ac:dyDescent="0.25">
      <c r="A161" s="374" t="s">
        <v>23</v>
      </c>
      <c r="B161" s="104">
        <v>2</v>
      </c>
      <c r="C161" s="104">
        <v>2</v>
      </c>
      <c r="D161" s="104">
        <v>1</v>
      </c>
      <c r="E161" s="104">
        <v>8</v>
      </c>
      <c r="F161" s="104">
        <v>1</v>
      </c>
      <c r="G161" s="104" t="s">
        <v>856</v>
      </c>
      <c r="H161" s="77" t="s">
        <v>857</v>
      </c>
      <c r="I161" s="78">
        <v>351161</v>
      </c>
      <c r="J161" s="111"/>
      <c r="K161" s="77" t="s">
        <v>868</v>
      </c>
      <c r="L161" s="81" t="s">
        <v>869</v>
      </c>
      <c r="M161" s="135" t="s">
        <v>870</v>
      </c>
      <c r="N161" s="133">
        <v>42697</v>
      </c>
      <c r="O161" s="136">
        <v>218085</v>
      </c>
      <c r="P161" s="133">
        <v>42702</v>
      </c>
      <c r="Q161" s="294"/>
    </row>
    <row r="162" spans="1:17" x14ac:dyDescent="0.25">
      <c r="A162" s="374" t="s">
        <v>23</v>
      </c>
      <c r="B162" s="104">
        <v>2</v>
      </c>
      <c r="C162" s="104">
        <v>2</v>
      </c>
      <c r="D162" s="104">
        <v>1</v>
      </c>
      <c r="E162" s="104">
        <v>8</v>
      </c>
      <c r="F162" s="104">
        <v>1</v>
      </c>
      <c r="G162" s="104" t="s">
        <v>856</v>
      </c>
      <c r="H162" s="77" t="s">
        <v>857</v>
      </c>
      <c r="I162" s="78">
        <v>854430</v>
      </c>
      <c r="J162" s="140"/>
      <c r="K162" s="334" t="s">
        <v>871</v>
      </c>
      <c r="L162" s="81" t="s">
        <v>28</v>
      </c>
      <c r="M162" s="135" t="s">
        <v>872</v>
      </c>
      <c r="N162" s="133">
        <v>41901</v>
      </c>
      <c r="O162" s="136">
        <v>122374</v>
      </c>
      <c r="P162" s="133">
        <v>41908</v>
      </c>
      <c r="Q162" s="294"/>
    </row>
    <row r="163" spans="1:17" x14ac:dyDescent="0.25">
      <c r="A163" s="374" t="s">
        <v>23</v>
      </c>
      <c r="B163" s="104">
        <v>2</v>
      </c>
      <c r="C163" s="104">
        <v>2</v>
      </c>
      <c r="D163" s="104">
        <v>1</v>
      </c>
      <c r="E163" s="104">
        <v>8</v>
      </c>
      <c r="F163" s="104">
        <v>1</v>
      </c>
      <c r="G163" s="104" t="s">
        <v>856</v>
      </c>
      <c r="H163" s="77" t="s">
        <v>857</v>
      </c>
      <c r="I163" s="78">
        <v>800760</v>
      </c>
      <c r="J163" s="140"/>
      <c r="K163" s="334" t="s">
        <v>871</v>
      </c>
      <c r="L163" s="81" t="s">
        <v>28</v>
      </c>
      <c r="M163" s="135" t="s">
        <v>873</v>
      </c>
      <c r="N163" s="133">
        <v>41901</v>
      </c>
      <c r="O163" s="136">
        <v>122469</v>
      </c>
      <c r="P163" s="133">
        <v>42276</v>
      </c>
      <c r="Q163" s="294"/>
    </row>
    <row r="164" spans="1:17" x14ac:dyDescent="0.25">
      <c r="A164" s="374" t="s">
        <v>23</v>
      </c>
      <c r="B164" s="104">
        <v>2</v>
      </c>
      <c r="C164" s="104">
        <v>2</v>
      </c>
      <c r="D164" s="104">
        <v>1</v>
      </c>
      <c r="E164" s="104">
        <v>8</v>
      </c>
      <c r="F164" s="104">
        <v>1</v>
      </c>
      <c r="G164" s="104" t="s">
        <v>856</v>
      </c>
      <c r="H164" s="77" t="s">
        <v>857</v>
      </c>
      <c r="I164" s="78">
        <v>840396</v>
      </c>
      <c r="J164" s="140"/>
      <c r="K164" s="77" t="s">
        <v>2874</v>
      </c>
      <c r="L164" s="81" t="s">
        <v>28</v>
      </c>
      <c r="M164" s="135" t="s">
        <v>874</v>
      </c>
      <c r="N164" s="133">
        <v>41934</v>
      </c>
      <c r="O164" s="331">
        <v>127821</v>
      </c>
      <c r="P164" s="133">
        <v>41939</v>
      </c>
      <c r="Q164" s="294">
        <v>4</v>
      </c>
    </row>
    <row r="165" spans="1:17" x14ac:dyDescent="0.25">
      <c r="A165" s="374" t="s">
        <v>23</v>
      </c>
      <c r="B165" s="104">
        <v>2</v>
      </c>
      <c r="C165" s="104">
        <v>2</v>
      </c>
      <c r="D165" s="104">
        <v>1</v>
      </c>
      <c r="E165" s="104">
        <v>8</v>
      </c>
      <c r="F165" s="104">
        <v>1</v>
      </c>
      <c r="G165" s="104" t="s">
        <v>856</v>
      </c>
      <c r="H165" s="77" t="s">
        <v>857</v>
      </c>
      <c r="I165" s="78">
        <v>919663</v>
      </c>
      <c r="J165" s="140"/>
      <c r="K165" s="334" t="s">
        <v>738</v>
      </c>
      <c r="L165" s="81" t="s">
        <v>28</v>
      </c>
      <c r="M165" s="135" t="s">
        <v>875</v>
      </c>
      <c r="N165" s="133">
        <v>42187</v>
      </c>
      <c r="O165" s="136">
        <v>166773</v>
      </c>
      <c r="P165" s="133">
        <v>42192</v>
      </c>
      <c r="Q165" s="294"/>
    </row>
    <row r="166" spans="1:17" x14ac:dyDescent="0.25">
      <c r="A166" s="374" t="s">
        <v>23</v>
      </c>
      <c r="B166" s="104">
        <v>2</v>
      </c>
      <c r="C166" s="104">
        <v>2</v>
      </c>
      <c r="D166" s="104">
        <v>1</v>
      </c>
      <c r="E166" s="104">
        <v>8</v>
      </c>
      <c r="F166" s="104">
        <v>1</v>
      </c>
      <c r="G166" s="104" t="s">
        <v>856</v>
      </c>
      <c r="H166" s="77" t="s">
        <v>857</v>
      </c>
      <c r="I166" s="78">
        <v>939476</v>
      </c>
      <c r="J166" s="140"/>
      <c r="K166" s="334" t="s">
        <v>740</v>
      </c>
      <c r="L166" s="81" t="s">
        <v>28</v>
      </c>
      <c r="M166" s="135" t="s">
        <v>876</v>
      </c>
      <c r="N166" s="133">
        <v>42187</v>
      </c>
      <c r="O166" s="136">
        <v>170925</v>
      </c>
      <c r="P166" s="133">
        <v>42219</v>
      </c>
      <c r="Q166" s="294"/>
    </row>
    <row r="167" spans="1:17" x14ac:dyDescent="0.25">
      <c r="A167" s="374" t="s">
        <v>23</v>
      </c>
      <c r="B167" s="104">
        <v>2</v>
      </c>
      <c r="C167" s="104">
        <v>2</v>
      </c>
      <c r="D167" s="104">
        <v>1</v>
      </c>
      <c r="E167" s="104">
        <v>8</v>
      </c>
      <c r="F167" s="104">
        <v>1</v>
      </c>
      <c r="G167" s="104" t="s">
        <v>856</v>
      </c>
      <c r="H167" s="77" t="s">
        <v>857</v>
      </c>
      <c r="I167" s="78">
        <v>959295</v>
      </c>
      <c r="J167" s="140"/>
      <c r="K167" s="334" t="s">
        <v>743</v>
      </c>
      <c r="L167" s="81" t="s">
        <v>28</v>
      </c>
      <c r="M167" s="135" t="s">
        <v>877</v>
      </c>
      <c r="N167" s="133">
        <v>42187</v>
      </c>
      <c r="O167" s="136">
        <v>166752</v>
      </c>
      <c r="P167" s="133">
        <v>42192</v>
      </c>
      <c r="Q167" s="294"/>
    </row>
    <row r="168" spans="1:17" x14ac:dyDescent="0.25">
      <c r="A168" s="374" t="s">
        <v>23</v>
      </c>
      <c r="B168" s="104">
        <v>2</v>
      </c>
      <c r="C168" s="104">
        <v>2</v>
      </c>
      <c r="D168" s="104">
        <v>1</v>
      </c>
      <c r="E168" s="104">
        <v>8</v>
      </c>
      <c r="F168" s="104">
        <v>1</v>
      </c>
      <c r="G168" s="104" t="s">
        <v>856</v>
      </c>
      <c r="H168" s="77" t="s">
        <v>857</v>
      </c>
      <c r="I168" s="78">
        <v>964468</v>
      </c>
      <c r="J168" s="140"/>
      <c r="K168" s="334" t="s">
        <v>744</v>
      </c>
      <c r="L168" s="81" t="s">
        <v>28</v>
      </c>
      <c r="M168" s="135" t="s">
        <v>878</v>
      </c>
      <c r="N168" s="133">
        <v>42187</v>
      </c>
      <c r="O168" s="136">
        <v>167373</v>
      </c>
      <c r="P168" s="133">
        <v>42194</v>
      </c>
      <c r="Q168" s="294"/>
    </row>
    <row r="169" spans="1:17" x14ac:dyDescent="0.25">
      <c r="A169" s="374" t="s">
        <v>23</v>
      </c>
      <c r="B169" s="104">
        <v>2</v>
      </c>
      <c r="C169" s="104">
        <v>2</v>
      </c>
      <c r="D169" s="104">
        <v>1</v>
      </c>
      <c r="E169" s="104">
        <v>8</v>
      </c>
      <c r="F169" s="104">
        <v>1</v>
      </c>
      <c r="G169" s="104" t="s">
        <v>856</v>
      </c>
      <c r="H169" s="77" t="s">
        <v>857</v>
      </c>
      <c r="I169" s="78">
        <v>350186</v>
      </c>
      <c r="J169" s="77"/>
      <c r="K169" s="77" t="s">
        <v>2887</v>
      </c>
      <c r="L169" s="81" t="s">
        <v>28</v>
      </c>
      <c r="M169" s="135" t="s">
        <v>879</v>
      </c>
      <c r="N169" s="133">
        <v>42537</v>
      </c>
      <c r="O169" s="331">
        <v>211070</v>
      </c>
      <c r="P169" s="133">
        <v>42590</v>
      </c>
      <c r="Q169" s="294">
        <v>4</v>
      </c>
    </row>
    <row r="170" spans="1:17" x14ac:dyDescent="0.25">
      <c r="A170" s="374" t="s">
        <v>23</v>
      </c>
      <c r="B170" s="104">
        <v>2</v>
      </c>
      <c r="C170" s="104">
        <v>2</v>
      </c>
      <c r="D170" s="104">
        <v>1</v>
      </c>
      <c r="E170" s="104">
        <v>8</v>
      </c>
      <c r="F170" s="104">
        <v>1</v>
      </c>
      <c r="G170" s="104" t="s">
        <v>856</v>
      </c>
      <c r="H170" s="77" t="s">
        <v>857</v>
      </c>
      <c r="I170" s="78">
        <v>351161</v>
      </c>
      <c r="J170" s="77"/>
      <c r="K170" s="77" t="s">
        <v>2882</v>
      </c>
      <c r="L170" s="81" t="s">
        <v>28</v>
      </c>
      <c r="M170" s="135" t="s">
        <v>880</v>
      </c>
      <c r="N170" s="133"/>
      <c r="O170" s="331">
        <v>218260</v>
      </c>
      <c r="P170" s="133">
        <v>42705</v>
      </c>
      <c r="Q170" s="294">
        <v>4</v>
      </c>
    </row>
    <row r="171" spans="1:17" x14ac:dyDescent="0.25">
      <c r="A171" s="374" t="s">
        <v>23</v>
      </c>
      <c r="B171" s="104">
        <v>2</v>
      </c>
      <c r="C171" s="104">
        <v>2</v>
      </c>
      <c r="D171" s="104">
        <v>1</v>
      </c>
      <c r="E171" s="104">
        <v>8</v>
      </c>
      <c r="F171" s="104">
        <v>1</v>
      </c>
      <c r="G171" s="104" t="s">
        <v>856</v>
      </c>
      <c r="H171" s="77" t="s">
        <v>857</v>
      </c>
      <c r="I171" s="78">
        <v>351161</v>
      </c>
      <c r="J171" s="77"/>
      <c r="K171" s="77" t="s">
        <v>2884</v>
      </c>
      <c r="L171" s="81" t="s">
        <v>28</v>
      </c>
      <c r="M171" s="135" t="s">
        <v>881</v>
      </c>
      <c r="N171" s="133">
        <v>42702</v>
      </c>
      <c r="O171" s="331">
        <v>218709</v>
      </c>
      <c r="P171" s="133">
        <v>42711</v>
      </c>
      <c r="Q171" s="294">
        <v>4</v>
      </c>
    </row>
    <row r="172" spans="1:17" x14ac:dyDescent="0.25">
      <c r="A172" s="374" t="s">
        <v>23</v>
      </c>
      <c r="B172" s="104">
        <v>2</v>
      </c>
      <c r="C172" s="104">
        <v>2</v>
      </c>
      <c r="D172" s="104">
        <v>1</v>
      </c>
      <c r="E172" s="104">
        <v>8</v>
      </c>
      <c r="F172" s="104">
        <v>1</v>
      </c>
      <c r="G172" s="104" t="s">
        <v>856</v>
      </c>
      <c r="H172" s="77" t="s">
        <v>857</v>
      </c>
      <c r="I172" s="78">
        <v>351161</v>
      </c>
      <c r="J172" s="77"/>
      <c r="K172" s="77" t="s">
        <v>2885</v>
      </c>
      <c r="L172" s="81" t="s">
        <v>28</v>
      </c>
      <c r="M172" s="135" t="s">
        <v>882</v>
      </c>
      <c r="N172" s="133">
        <v>42711</v>
      </c>
      <c r="O172" s="331">
        <v>218721</v>
      </c>
      <c r="P172" s="133">
        <v>42711</v>
      </c>
      <c r="Q172" s="294">
        <v>4</v>
      </c>
    </row>
    <row r="173" spans="1:17" x14ac:dyDescent="0.25">
      <c r="A173" s="374" t="s">
        <v>23</v>
      </c>
      <c r="B173" s="104">
        <v>2</v>
      </c>
      <c r="C173" s="104">
        <v>2</v>
      </c>
      <c r="D173" s="104">
        <v>1</v>
      </c>
      <c r="E173" s="104">
        <v>8</v>
      </c>
      <c r="F173" s="104">
        <v>1</v>
      </c>
      <c r="G173" s="104" t="s">
        <v>883</v>
      </c>
      <c r="H173" s="77" t="s">
        <v>884</v>
      </c>
      <c r="I173" s="78">
        <v>24000</v>
      </c>
      <c r="J173" s="77"/>
      <c r="K173" s="77" t="s">
        <v>2885</v>
      </c>
      <c r="L173" s="81" t="s">
        <v>28</v>
      </c>
      <c r="M173" s="135" t="s">
        <v>885</v>
      </c>
      <c r="N173" s="133">
        <v>42702</v>
      </c>
      <c r="O173" s="331">
        <v>218335</v>
      </c>
      <c r="P173" s="133">
        <v>42706</v>
      </c>
      <c r="Q173" s="294">
        <v>4</v>
      </c>
    </row>
    <row r="174" spans="1:17" x14ac:dyDescent="0.25">
      <c r="A174" s="374" t="s">
        <v>23</v>
      </c>
      <c r="B174" s="104">
        <v>2</v>
      </c>
      <c r="C174" s="104">
        <v>2</v>
      </c>
      <c r="D174" s="104">
        <v>1</v>
      </c>
      <c r="E174" s="104">
        <v>8</v>
      </c>
      <c r="F174" s="104">
        <v>1</v>
      </c>
      <c r="G174" s="104" t="s">
        <v>856</v>
      </c>
      <c r="H174" s="77" t="s">
        <v>857</v>
      </c>
      <c r="I174" s="78">
        <v>351161</v>
      </c>
      <c r="J174" s="111"/>
      <c r="K174" s="77" t="s">
        <v>868</v>
      </c>
      <c r="L174" s="81" t="s">
        <v>28</v>
      </c>
      <c r="M174" s="135" t="s">
        <v>870</v>
      </c>
      <c r="N174" s="133">
        <v>42697</v>
      </c>
      <c r="O174" s="136">
        <v>218085</v>
      </c>
      <c r="P174" s="133">
        <v>42702</v>
      </c>
      <c r="Q174" s="294"/>
    </row>
    <row r="175" spans="1:17" ht="25.5" x14ac:dyDescent="0.25">
      <c r="A175" s="374" t="s">
        <v>23</v>
      </c>
      <c r="B175" s="104">
        <v>2</v>
      </c>
      <c r="C175" s="104">
        <v>2</v>
      </c>
      <c r="D175" s="104">
        <v>1</v>
      </c>
      <c r="E175" s="104">
        <v>8</v>
      </c>
      <c r="F175" s="104">
        <v>1</v>
      </c>
      <c r="G175" s="104" t="s">
        <v>856</v>
      </c>
      <c r="H175" s="77" t="s">
        <v>857</v>
      </c>
      <c r="I175" s="78">
        <v>351161</v>
      </c>
      <c r="J175" s="111"/>
      <c r="K175" s="77" t="s">
        <v>886</v>
      </c>
      <c r="L175" s="81" t="s">
        <v>28</v>
      </c>
      <c r="M175" s="135" t="s">
        <v>887</v>
      </c>
      <c r="N175" s="133" t="s">
        <v>888</v>
      </c>
      <c r="O175" s="136">
        <v>220184</v>
      </c>
      <c r="P175" s="133">
        <v>42730</v>
      </c>
      <c r="Q175" s="294"/>
    </row>
    <row r="176" spans="1:17" x14ac:dyDescent="0.25">
      <c r="A176" s="372" t="s">
        <v>6</v>
      </c>
      <c r="B176" s="27">
        <v>2</v>
      </c>
      <c r="C176" s="98">
        <v>2</v>
      </c>
      <c r="D176" s="98">
        <v>2</v>
      </c>
      <c r="E176" s="98">
        <v>1</v>
      </c>
      <c r="F176" s="98"/>
      <c r="G176" s="28" t="s">
        <v>8</v>
      </c>
      <c r="H176" s="99" t="s">
        <v>889</v>
      </c>
      <c r="I176" s="30">
        <f>SUM(I177:I221)</f>
        <v>65570638.480000004</v>
      </c>
      <c r="J176" s="141"/>
      <c r="K176" s="346"/>
      <c r="L176" s="139"/>
      <c r="M176" s="34"/>
      <c r="N176" s="35"/>
      <c r="O176" s="97" t="s">
        <v>22</v>
      </c>
      <c r="P176" s="35"/>
      <c r="Q176" s="294"/>
    </row>
    <row r="177" spans="1:17" x14ac:dyDescent="0.25">
      <c r="A177" s="142" t="s">
        <v>23</v>
      </c>
      <c r="B177" s="76">
        <v>2</v>
      </c>
      <c r="C177" s="143">
        <v>2</v>
      </c>
      <c r="D177" s="143">
        <v>2</v>
      </c>
      <c r="E177" s="143">
        <v>1</v>
      </c>
      <c r="F177" s="143"/>
      <c r="G177" s="76" t="s">
        <v>890</v>
      </c>
      <c r="H177" s="144" t="s">
        <v>891</v>
      </c>
      <c r="I177" s="145">
        <v>35400</v>
      </c>
      <c r="J177" s="146" t="s">
        <v>892</v>
      </c>
      <c r="K177" s="347">
        <v>41815</v>
      </c>
      <c r="L177" s="81" t="s">
        <v>43</v>
      </c>
      <c r="M177" s="148" t="s">
        <v>893</v>
      </c>
      <c r="N177" s="84">
        <v>41865</v>
      </c>
      <c r="O177" s="321">
        <v>116353</v>
      </c>
      <c r="P177" s="84">
        <v>41878</v>
      </c>
      <c r="Q177" s="294">
        <v>1</v>
      </c>
    </row>
    <row r="178" spans="1:17" x14ac:dyDescent="0.25">
      <c r="A178" s="142" t="s">
        <v>23</v>
      </c>
      <c r="B178" s="76">
        <v>2</v>
      </c>
      <c r="C178" s="143">
        <v>2</v>
      </c>
      <c r="D178" s="143">
        <v>2</v>
      </c>
      <c r="E178" s="143">
        <v>1</v>
      </c>
      <c r="F178" s="143"/>
      <c r="G178" s="76" t="s">
        <v>894</v>
      </c>
      <c r="H178" s="144" t="s">
        <v>895</v>
      </c>
      <c r="I178" s="145">
        <v>29500</v>
      </c>
      <c r="J178" s="149" t="s">
        <v>896</v>
      </c>
      <c r="K178" s="348">
        <v>41751</v>
      </c>
      <c r="L178" s="151" t="s">
        <v>34</v>
      </c>
      <c r="M178" s="148" t="s">
        <v>897</v>
      </c>
      <c r="N178" s="84">
        <v>41956</v>
      </c>
      <c r="O178" s="321">
        <v>131753</v>
      </c>
      <c r="P178" s="84">
        <v>41963</v>
      </c>
      <c r="Q178" s="294">
        <v>1</v>
      </c>
    </row>
    <row r="179" spans="1:17" x14ac:dyDescent="0.25">
      <c r="A179" s="142" t="s">
        <v>23</v>
      </c>
      <c r="B179" s="76">
        <v>2</v>
      </c>
      <c r="C179" s="143">
        <v>2</v>
      </c>
      <c r="D179" s="143">
        <v>2</v>
      </c>
      <c r="E179" s="143">
        <v>1</v>
      </c>
      <c r="F179" s="143"/>
      <c r="G179" s="76" t="s">
        <v>898</v>
      </c>
      <c r="H179" s="144" t="s">
        <v>899</v>
      </c>
      <c r="I179" s="145">
        <v>17700</v>
      </c>
      <c r="J179" s="149" t="s">
        <v>218</v>
      </c>
      <c r="K179" s="348">
        <v>41703</v>
      </c>
      <c r="L179" s="151" t="s">
        <v>34</v>
      </c>
      <c r="M179" s="148" t="s">
        <v>900</v>
      </c>
      <c r="N179" s="84">
        <v>41960</v>
      </c>
      <c r="O179" s="321">
        <v>131854</v>
      </c>
      <c r="P179" s="84">
        <v>41963</v>
      </c>
      <c r="Q179" s="294">
        <v>1</v>
      </c>
    </row>
    <row r="180" spans="1:17" x14ac:dyDescent="0.25">
      <c r="A180" s="142" t="s">
        <v>23</v>
      </c>
      <c r="B180" s="76">
        <v>2</v>
      </c>
      <c r="C180" s="143">
        <v>2</v>
      </c>
      <c r="D180" s="143">
        <v>2</v>
      </c>
      <c r="E180" s="143">
        <v>1</v>
      </c>
      <c r="F180" s="143"/>
      <c r="G180" s="76" t="s">
        <v>901</v>
      </c>
      <c r="H180" s="144" t="s">
        <v>902</v>
      </c>
      <c r="I180" s="145">
        <v>29500</v>
      </c>
      <c r="J180" s="149" t="s">
        <v>903</v>
      </c>
      <c r="K180" s="348">
        <v>41962</v>
      </c>
      <c r="L180" s="151" t="s">
        <v>43</v>
      </c>
      <c r="M180" s="148" t="s">
        <v>904</v>
      </c>
      <c r="N180" s="84"/>
      <c r="O180" s="321">
        <v>131717</v>
      </c>
      <c r="P180" s="84">
        <v>41963</v>
      </c>
      <c r="Q180" s="294">
        <v>1</v>
      </c>
    </row>
    <row r="181" spans="1:17" x14ac:dyDescent="0.25">
      <c r="A181" s="142" t="s">
        <v>23</v>
      </c>
      <c r="B181" s="76">
        <v>2</v>
      </c>
      <c r="C181" s="143">
        <v>2</v>
      </c>
      <c r="D181" s="143">
        <v>2</v>
      </c>
      <c r="E181" s="143">
        <v>1</v>
      </c>
      <c r="F181" s="143"/>
      <c r="G181" s="76" t="s">
        <v>905</v>
      </c>
      <c r="H181" s="144" t="s">
        <v>906</v>
      </c>
      <c r="I181" s="145">
        <v>35400</v>
      </c>
      <c r="J181" s="149" t="s">
        <v>907</v>
      </c>
      <c r="K181" s="348">
        <v>41751</v>
      </c>
      <c r="L181" s="151" t="s">
        <v>908</v>
      </c>
      <c r="M181" s="148" t="s">
        <v>909</v>
      </c>
      <c r="N181" s="84">
        <v>41960</v>
      </c>
      <c r="O181" s="321">
        <v>132571</v>
      </c>
      <c r="P181" s="84">
        <v>41968</v>
      </c>
      <c r="Q181" s="294">
        <v>1</v>
      </c>
    </row>
    <row r="182" spans="1:17" x14ac:dyDescent="0.25">
      <c r="A182" s="142" t="s">
        <v>23</v>
      </c>
      <c r="B182" s="76">
        <v>2</v>
      </c>
      <c r="C182" s="143">
        <v>2</v>
      </c>
      <c r="D182" s="143">
        <v>2</v>
      </c>
      <c r="E182" s="143">
        <v>1</v>
      </c>
      <c r="F182" s="143"/>
      <c r="G182" s="76" t="s">
        <v>910</v>
      </c>
      <c r="H182" s="144" t="s">
        <v>911</v>
      </c>
      <c r="I182" s="145">
        <v>23600</v>
      </c>
      <c r="J182" s="149" t="s">
        <v>912</v>
      </c>
      <c r="K182" s="348">
        <v>41745</v>
      </c>
      <c r="L182" s="151" t="s">
        <v>34</v>
      </c>
      <c r="M182" s="148" t="s">
        <v>913</v>
      </c>
      <c r="N182" s="84"/>
      <c r="O182" s="321">
        <v>132936</v>
      </c>
      <c r="P182" s="84">
        <v>41975</v>
      </c>
      <c r="Q182" s="294">
        <v>1</v>
      </c>
    </row>
    <row r="183" spans="1:17" x14ac:dyDescent="0.25">
      <c r="A183" s="142" t="s">
        <v>23</v>
      </c>
      <c r="B183" s="76">
        <v>2</v>
      </c>
      <c r="C183" s="143">
        <v>2</v>
      </c>
      <c r="D183" s="143">
        <v>2</v>
      </c>
      <c r="E183" s="143">
        <v>1</v>
      </c>
      <c r="F183" s="143"/>
      <c r="G183" s="76" t="s">
        <v>901</v>
      </c>
      <c r="H183" s="144" t="s">
        <v>902</v>
      </c>
      <c r="I183" s="145">
        <v>29500</v>
      </c>
      <c r="J183" s="149" t="s">
        <v>914</v>
      </c>
      <c r="K183" s="348">
        <v>41723</v>
      </c>
      <c r="L183" s="151" t="s">
        <v>34</v>
      </c>
      <c r="M183" s="148" t="s">
        <v>915</v>
      </c>
      <c r="N183" s="84"/>
      <c r="O183" s="151">
        <v>91865</v>
      </c>
      <c r="P183" s="84">
        <v>42123</v>
      </c>
      <c r="Q183" s="294"/>
    </row>
    <row r="184" spans="1:17" x14ac:dyDescent="0.25">
      <c r="A184" s="142" t="s">
        <v>23</v>
      </c>
      <c r="B184" s="76">
        <v>2</v>
      </c>
      <c r="C184" s="143">
        <v>2</v>
      </c>
      <c r="D184" s="143">
        <v>2</v>
      </c>
      <c r="E184" s="143">
        <v>1</v>
      </c>
      <c r="F184" s="143"/>
      <c r="G184" s="76" t="s">
        <v>901</v>
      </c>
      <c r="H184" s="144" t="s">
        <v>902</v>
      </c>
      <c r="I184" s="145">
        <v>29500</v>
      </c>
      <c r="J184" s="149" t="s">
        <v>916</v>
      </c>
      <c r="K184" s="348">
        <v>41786</v>
      </c>
      <c r="L184" s="151" t="s">
        <v>34</v>
      </c>
      <c r="M184" s="148" t="s">
        <v>917</v>
      </c>
      <c r="N184" s="84">
        <v>42123</v>
      </c>
      <c r="O184" s="321">
        <v>156600</v>
      </c>
      <c r="P184" s="84">
        <v>42135</v>
      </c>
      <c r="Q184" s="294">
        <v>1</v>
      </c>
    </row>
    <row r="185" spans="1:17" x14ac:dyDescent="0.25">
      <c r="A185" s="142" t="s">
        <v>23</v>
      </c>
      <c r="B185" s="76">
        <v>2</v>
      </c>
      <c r="C185" s="143">
        <v>2</v>
      </c>
      <c r="D185" s="143">
        <v>2</v>
      </c>
      <c r="E185" s="143">
        <v>1</v>
      </c>
      <c r="F185" s="143"/>
      <c r="G185" s="76" t="s">
        <v>918</v>
      </c>
      <c r="H185" s="144" t="s">
        <v>919</v>
      </c>
      <c r="I185" s="145">
        <v>11800</v>
      </c>
      <c r="J185" s="149" t="s">
        <v>920</v>
      </c>
      <c r="K185" s="348">
        <v>41772</v>
      </c>
      <c r="L185" s="151" t="s">
        <v>34</v>
      </c>
      <c r="M185" s="148" t="s">
        <v>921</v>
      </c>
      <c r="N185" s="84">
        <v>42129</v>
      </c>
      <c r="O185" s="321">
        <v>156171</v>
      </c>
      <c r="P185" s="84">
        <v>42153</v>
      </c>
      <c r="Q185" s="294">
        <v>1</v>
      </c>
    </row>
    <row r="186" spans="1:17" x14ac:dyDescent="0.25">
      <c r="A186" s="142" t="s">
        <v>23</v>
      </c>
      <c r="B186" s="76">
        <v>2</v>
      </c>
      <c r="C186" s="143">
        <v>2</v>
      </c>
      <c r="D186" s="143">
        <v>2</v>
      </c>
      <c r="E186" s="143">
        <v>1</v>
      </c>
      <c r="F186" s="143"/>
      <c r="G186" s="76" t="s">
        <v>922</v>
      </c>
      <c r="H186" s="144" t="s">
        <v>923</v>
      </c>
      <c r="I186" s="145">
        <v>11800</v>
      </c>
      <c r="J186" s="149" t="s">
        <v>924</v>
      </c>
      <c r="K186" s="348">
        <v>42129</v>
      </c>
      <c r="L186" s="151" t="s">
        <v>34</v>
      </c>
      <c r="M186" s="148" t="s">
        <v>925</v>
      </c>
      <c r="N186" s="84">
        <v>42170</v>
      </c>
      <c r="O186" s="321">
        <v>164217</v>
      </c>
      <c r="P186" s="84">
        <v>42178</v>
      </c>
      <c r="Q186" s="294">
        <v>1</v>
      </c>
    </row>
    <row r="187" spans="1:17" x14ac:dyDescent="0.25">
      <c r="A187" s="142" t="s">
        <v>23</v>
      </c>
      <c r="B187" s="76">
        <v>2</v>
      </c>
      <c r="C187" s="143">
        <v>2</v>
      </c>
      <c r="D187" s="143">
        <v>2</v>
      </c>
      <c r="E187" s="143">
        <v>1</v>
      </c>
      <c r="F187" s="143"/>
      <c r="G187" s="76" t="s">
        <v>926</v>
      </c>
      <c r="H187" s="144" t="s">
        <v>927</v>
      </c>
      <c r="I187" s="145">
        <v>35400</v>
      </c>
      <c r="J187" s="149" t="s">
        <v>928</v>
      </c>
      <c r="K187" s="348">
        <v>42004</v>
      </c>
      <c r="L187" s="151" t="s">
        <v>34</v>
      </c>
      <c r="M187" s="148" t="s">
        <v>929</v>
      </c>
      <c r="N187" s="84">
        <v>42068</v>
      </c>
      <c r="O187" s="321">
        <v>171518</v>
      </c>
      <c r="P187" s="84">
        <v>42223</v>
      </c>
      <c r="Q187" s="294">
        <v>1</v>
      </c>
    </row>
    <row r="188" spans="1:17" x14ac:dyDescent="0.25">
      <c r="A188" s="142" t="s">
        <v>23</v>
      </c>
      <c r="B188" s="76">
        <v>2</v>
      </c>
      <c r="C188" s="143">
        <v>2</v>
      </c>
      <c r="D188" s="143">
        <v>2</v>
      </c>
      <c r="E188" s="143">
        <v>1</v>
      </c>
      <c r="F188" s="143"/>
      <c r="G188" s="76" t="s">
        <v>930</v>
      </c>
      <c r="H188" s="144" t="s">
        <v>931</v>
      </c>
      <c r="I188" s="145">
        <v>23600</v>
      </c>
      <c r="J188" s="149" t="s">
        <v>932</v>
      </c>
      <c r="K188" s="348">
        <v>41725</v>
      </c>
      <c r="L188" s="151" t="s">
        <v>43</v>
      </c>
      <c r="M188" s="148" t="s">
        <v>933</v>
      </c>
      <c r="N188" s="84"/>
      <c r="O188" s="321">
        <v>128304</v>
      </c>
      <c r="P188" s="84">
        <v>42307</v>
      </c>
      <c r="Q188" s="294">
        <v>1</v>
      </c>
    </row>
    <row r="189" spans="1:17" x14ac:dyDescent="0.25">
      <c r="A189" s="142" t="s">
        <v>23</v>
      </c>
      <c r="B189" s="76">
        <v>2</v>
      </c>
      <c r="C189" s="143">
        <v>2</v>
      </c>
      <c r="D189" s="143">
        <v>2</v>
      </c>
      <c r="E189" s="143">
        <v>1</v>
      </c>
      <c r="F189" s="143"/>
      <c r="G189" s="76" t="s">
        <v>934</v>
      </c>
      <c r="H189" s="144" t="s">
        <v>935</v>
      </c>
      <c r="I189" s="145">
        <v>23600</v>
      </c>
      <c r="J189" s="149" t="s">
        <v>936</v>
      </c>
      <c r="K189" s="348">
        <v>41734</v>
      </c>
      <c r="L189" s="151" t="s">
        <v>34</v>
      </c>
      <c r="M189" s="148" t="s">
        <v>937</v>
      </c>
      <c r="N189" s="84">
        <v>41960</v>
      </c>
      <c r="O189" s="151">
        <v>221010</v>
      </c>
      <c r="P189" s="84">
        <v>42759</v>
      </c>
      <c r="Q189" s="294"/>
    </row>
    <row r="190" spans="1:17" x14ac:dyDescent="0.25">
      <c r="A190" s="142" t="s">
        <v>23</v>
      </c>
      <c r="B190" s="76">
        <v>2</v>
      </c>
      <c r="C190" s="143">
        <v>2</v>
      </c>
      <c r="D190" s="143">
        <v>2</v>
      </c>
      <c r="E190" s="143">
        <v>1</v>
      </c>
      <c r="F190" s="143"/>
      <c r="G190" s="76" t="s">
        <v>938</v>
      </c>
      <c r="H190" s="144" t="s">
        <v>939</v>
      </c>
      <c r="I190" s="145">
        <v>29500</v>
      </c>
      <c r="J190" s="149" t="s">
        <v>940</v>
      </c>
      <c r="K190" s="348">
        <v>41759</v>
      </c>
      <c r="L190" s="151" t="s">
        <v>34</v>
      </c>
      <c r="M190" s="148" t="s">
        <v>941</v>
      </c>
      <c r="N190" s="84">
        <v>41960</v>
      </c>
      <c r="O190" s="151">
        <v>221016</v>
      </c>
      <c r="P190" s="84">
        <v>42759</v>
      </c>
      <c r="Q190" s="294"/>
    </row>
    <row r="191" spans="1:17" x14ac:dyDescent="0.25">
      <c r="A191" s="142" t="s">
        <v>23</v>
      </c>
      <c r="B191" s="76">
        <v>2</v>
      </c>
      <c r="C191" s="143">
        <v>2</v>
      </c>
      <c r="D191" s="143">
        <v>2</v>
      </c>
      <c r="E191" s="143">
        <v>1</v>
      </c>
      <c r="F191" s="143"/>
      <c r="G191" s="76" t="s">
        <v>930</v>
      </c>
      <c r="H191" s="144" t="s">
        <v>931</v>
      </c>
      <c r="I191" s="145">
        <v>23600</v>
      </c>
      <c r="J191" s="149" t="s">
        <v>942</v>
      </c>
      <c r="K191" s="348">
        <v>41697</v>
      </c>
      <c r="L191" s="151" t="s">
        <v>43</v>
      </c>
      <c r="M191" s="148" t="s">
        <v>943</v>
      </c>
      <c r="N191" s="84">
        <v>42292</v>
      </c>
      <c r="O191" s="321">
        <v>128527</v>
      </c>
      <c r="P191" s="84">
        <v>42308</v>
      </c>
      <c r="Q191" s="294">
        <v>1</v>
      </c>
    </row>
    <row r="192" spans="1:17" x14ac:dyDescent="0.25">
      <c r="A192" s="374" t="s">
        <v>23</v>
      </c>
      <c r="B192" s="104">
        <v>2</v>
      </c>
      <c r="C192" s="105">
        <v>2</v>
      </c>
      <c r="D192" s="105">
        <v>2</v>
      </c>
      <c r="E192" s="105">
        <v>1</v>
      </c>
      <c r="F192" s="105"/>
      <c r="G192" s="105" t="s">
        <v>944</v>
      </c>
      <c r="H192" s="144" t="s">
        <v>945</v>
      </c>
      <c r="I192" s="78">
        <v>295000</v>
      </c>
      <c r="J192" s="132" t="s">
        <v>946</v>
      </c>
      <c r="K192" s="344">
        <v>42530</v>
      </c>
      <c r="L192" s="134" t="s">
        <v>34</v>
      </c>
      <c r="M192" s="82" t="s">
        <v>947</v>
      </c>
      <c r="N192" s="133">
        <v>42550</v>
      </c>
      <c r="O192" s="322">
        <v>208036</v>
      </c>
      <c r="P192" s="133">
        <v>42551</v>
      </c>
      <c r="Q192" s="294">
        <v>1</v>
      </c>
    </row>
    <row r="193" spans="1:17" x14ac:dyDescent="0.25">
      <c r="A193" s="142" t="s">
        <v>23</v>
      </c>
      <c r="B193" s="76">
        <v>2</v>
      </c>
      <c r="C193" s="143">
        <v>2</v>
      </c>
      <c r="D193" s="143">
        <v>2</v>
      </c>
      <c r="E193" s="143">
        <v>1</v>
      </c>
      <c r="F193" s="143"/>
      <c r="G193" s="76" t="s">
        <v>948</v>
      </c>
      <c r="H193" s="144" t="s">
        <v>949</v>
      </c>
      <c r="I193" s="145">
        <v>14160</v>
      </c>
      <c r="J193" s="149" t="s">
        <v>950</v>
      </c>
      <c r="K193" s="348">
        <v>41768</v>
      </c>
      <c r="L193" s="151" t="s">
        <v>43</v>
      </c>
      <c r="M193" s="148" t="s">
        <v>951</v>
      </c>
      <c r="N193" s="84"/>
      <c r="O193" s="321">
        <v>130153</v>
      </c>
      <c r="P193" s="84">
        <v>42320</v>
      </c>
      <c r="Q193" s="294">
        <v>1</v>
      </c>
    </row>
    <row r="194" spans="1:17" s="304" customFormat="1" ht="25.5" x14ac:dyDescent="0.25">
      <c r="A194" s="142" t="s">
        <v>23</v>
      </c>
      <c r="B194" s="76">
        <v>2</v>
      </c>
      <c r="C194" s="143">
        <v>2</v>
      </c>
      <c r="D194" s="143">
        <v>2</v>
      </c>
      <c r="E194" s="143">
        <v>1</v>
      </c>
      <c r="F194" s="143"/>
      <c r="G194" s="143" t="s">
        <v>952</v>
      </c>
      <c r="H194" s="143" t="s">
        <v>953</v>
      </c>
      <c r="I194" s="87">
        <v>442500</v>
      </c>
      <c r="J194" s="305" t="s">
        <v>954</v>
      </c>
      <c r="K194" s="339">
        <v>42479</v>
      </c>
      <c r="L194" s="134" t="s">
        <v>43</v>
      </c>
      <c r="M194" s="85" t="s">
        <v>955</v>
      </c>
      <c r="N194" s="110">
        <v>42503</v>
      </c>
      <c r="O194" s="109">
        <v>204465</v>
      </c>
      <c r="P194" s="110">
        <v>42509</v>
      </c>
      <c r="Q194" s="303"/>
    </row>
    <row r="195" spans="1:17" ht="25.5" x14ac:dyDescent="0.25">
      <c r="A195" s="142" t="s">
        <v>23</v>
      </c>
      <c r="B195" s="76">
        <v>2</v>
      </c>
      <c r="C195" s="143">
        <v>2</v>
      </c>
      <c r="D195" s="143">
        <v>2</v>
      </c>
      <c r="E195" s="143">
        <v>1</v>
      </c>
      <c r="F195" s="143"/>
      <c r="G195" s="143" t="s">
        <v>952</v>
      </c>
      <c r="H195" s="144" t="s">
        <v>953</v>
      </c>
      <c r="I195" s="145">
        <v>147500</v>
      </c>
      <c r="J195" s="149" t="s">
        <v>956</v>
      </c>
      <c r="K195" s="348">
        <v>42550</v>
      </c>
      <c r="L195" s="81" t="s">
        <v>43</v>
      </c>
      <c r="M195" s="148" t="s">
        <v>957</v>
      </c>
      <c r="N195" s="84">
        <v>42565</v>
      </c>
      <c r="O195" s="151">
        <v>210262</v>
      </c>
      <c r="P195" s="84">
        <v>42576</v>
      </c>
      <c r="Q195" s="294"/>
    </row>
    <row r="196" spans="1:17" x14ac:dyDescent="0.25">
      <c r="A196" s="142" t="s">
        <v>23</v>
      </c>
      <c r="B196" s="76">
        <v>2</v>
      </c>
      <c r="C196" s="143">
        <v>2</v>
      </c>
      <c r="D196" s="143">
        <v>2</v>
      </c>
      <c r="E196" s="143">
        <v>1</v>
      </c>
      <c r="F196" s="143"/>
      <c r="G196" s="143" t="s">
        <v>958</v>
      </c>
      <c r="H196" s="144" t="s">
        <v>959</v>
      </c>
      <c r="I196" s="145">
        <v>295000</v>
      </c>
      <c r="J196" s="149" t="s">
        <v>960</v>
      </c>
      <c r="K196" s="348">
        <v>42530</v>
      </c>
      <c r="L196" s="81" t="s">
        <v>43</v>
      </c>
      <c r="M196" s="148" t="s">
        <v>961</v>
      </c>
      <c r="N196" s="84"/>
      <c r="O196" s="321">
        <v>208433</v>
      </c>
      <c r="P196" s="84">
        <v>42556</v>
      </c>
      <c r="Q196" s="294">
        <v>1</v>
      </c>
    </row>
    <row r="197" spans="1:17" x14ac:dyDescent="0.25">
      <c r="A197" s="142" t="s">
        <v>23</v>
      </c>
      <c r="B197" s="76">
        <v>2</v>
      </c>
      <c r="C197" s="143">
        <v>2</v>
      </c>
      <c r="D197" s="143">
        <v>2</v>
      </c>
      <c r="E197" s="143">
        <v>1</v>
      </c>
      <c r="F197" s="143"/>
      <c r="G197" s="143" t="s">
        <v>958</v>
      </c>
      <c r="H197" s="144" t="s">
        <v>959</v>
      </c>
      <c r="I197" s="145">
        <v>295000</v>
      </c>
      <c r="J197" s="149" t="s">
        <v>962</v>
      </c>
      <c r="K197" s="348">
        <v>42550</v>
      </c>
      <c r="L197" s="81" t="s">
        <v>43</v>
      </c>
      <c r="M197" s="148" t="s">
        <v>963</v>
      </c>
      <c r="N197" s="84">
        <v>42565</v>
      </c>
      <c r="O197" s="321">
        <v>210846</v>
      </c>
      <c r="P197" s="84">
        <v>42585</v>
      </c>
      <c r="Q197" s="294">
        <v>1</v>
      </c>
    </row>
    <row r="198" spans="1:17" x14ac:dyDescent="0.25">
      <c r="A198" s="142" t="s">
        <v>23</v>
      </c>
      <c r="B198" s="76">
        <v>2</v>
      </c>
      <c r="C198" s="143">
        <v>2</v>
      </c>
      <c r="D198" s="143">
        <v>2</v>
      </c>
      <c r="E198" s="143">
        <v>1</v>
      </c>
      <c r="F198" s="143"/>
      <c r="G198" s="143" t="s">
        <v>964</v>
      </c>
      <c r="H198" s="144" t="s">
        <v>965</v>
      </c>
      <c r="I198" s="145">
        <v>23600</v>
      </c>
      <c r="J198" s="153" t="s">
        <v>423</v>
      </c>
      <c r="K198" s="348">
        <v>41815</v>
      </c>
      <c r="L198" s="81" t="s">
        <v>34</v>
      </c>
      <c r="M198" s="148" t="s">
        <v>966</v>
      </c>
      <c r="N198" s="84">
        <v>41929</v>
      </c>
      <c r="O198" s="327" t="s">
        <v>967</v>
      </c>
      <c r="P198" s="84">
        <v>42621</v>
      </c>
      <c r="Q198" s="294">
        <v>1</v>
      </c>
    </row>
    <row r="199" spans="1:17" x14ac:dyDescent="0.25">
      <c r="A199" s="154" t="s">
        <v>23</v>
      </c>
      <c r="B199" s="120">
        <v>2</v>
      </c>
      <c r="C199" s="152">
        <v>2</v>
      </c>
      <c r="D199" s="152">
        <v>2</v>
      </c>
      <c r="E199" s="152">
        <v>1</v>
      </c>
      <c r="F199" s="152"/>
      <c r="G199" s="152" t="s">
        <v>76</v>
      </c>
      <c r="H199" s="152" t="s">
        <v>77</v>
      </c>
      <c r="I199" s="155">
        <v>7609608.7800000003</v>
      </c>
      <c r="J199" s="156" t="s">
        <v>968</v>
      </c>
      <c r="K199" s="349"/>
      <c r="L199" s="126" t="s">
        <v>43</v>
      </c>
      <c r="M199" s="157" t="s">
        <v>969</v>
      </c>
      <c r="N199" s="158">
        <v>42613</v>
      </c>
      <c r="O199" s="157" t="s">
        <v>970</v>
      </c>
      <c r="P199" s="158">
        <v>42608</v>
      </c>
      <c r="Q199" s="294"/>
    </row>
    <row r="200" spans="1:17" x14ac:dyDescent="0.25">
      <c r="A200" s="142" t="s">
        <v>23</v>
      </c>
      <c r="B200" s="76">
        <v>2</v>
      </c>
      <c r="C200" s="143">
        <v>2</v>
      </c>
      <c r="D200" s="143">
        <v>2</v>
      </c>
      <c r="E200" s="143">
        <v>1</v>
      </c>
      <c r="F200" s="143"/>
      <c r="G200" s="76" t="s">
        <v>918</v>
      </c>
      <c r="H200" s="144" t="s">
        <v>971</v>
      </c>
      <c r="I200" s="145">
        <v>11800</v>
      </c>
      <c r="J200" s="149" t="s">
        <v>972</v>
      </c>
      <c r="K200" s="348">
        <v>41772</v>
      </c>
      <c r="L200" s="151" t="s">
        <v>34</v>
      </c>
      <c r="M200" s="148" t="s">
        <v>973</v>
      </c>
      <c r="N200" s="84">
        <v>42124</v>
      </c>
      <c r="O200" s="321">
        <v>156172</v>
      </c>
      <c r="P200" s="84">
        <v>42222</v>
      </c>
      <c r="Q200" s="294">
        <v>1</v>
      </c>
    </row>
    <row r="201" spans="1:17" x14ac:dyDescent="0.25">
      <c r="A201" s="142" t="s">
        <v>23</v>
      </c>
      <c r="B201" s="76">
        <v>2</v>
      </c>
      <c r="C201" s="143">
        <v>2</v>
      </c>
      <c r="D201" s="143">
        <v>2</v>
      </c>
      <c r="E201" s="143">
        <v>1</v>
      </c>
      <c r="F201" s="143"/>
      <c r="G201" s="76" t="s">
        <v>974</v>
      </c>
      <c r="H201" s="144" t="s">
        <v>975</v>
      </c>
      <c r="I201" s="145">
        <v>123050.4</v>
      </c>
      <c r="J201" s="149" t="s">
        <v>976</v>
      </c>
      <c r="K201" s="348">
        <v>42604</v>
      </c>
      <c r="L201" s="151" t="s">
        <v>43</v>
      </c>
      <c r="M201" s="148">
        <v>288</v>
      </c>
      <c r="N201" s="84">
        <v>42682</v>
      </c>
      <c r="O201" s="321">
        <v>216883</v>
      </c>
      <c r="P201" s="84">
        <v>42683</v>
      </c>
      <c r="Q201" s="294">
        <v>1</v>
      </c>
    </row>
    <row r="202" spans="1:17" x14ac:dyDescent="0.25">
      <c r="A202" s="142" t="s">
        <v>23</v>
      </c>
      <c r="B202" s="76">
        <v>2</v>
      </c>
      <c r="C202" s="143">
        <v>2</v>
      </c>
      <c r="D202" s="143">
        <v>2</v>
      </c>
      <c r="E202" s="143">
        <v>1</v>
      </c>
      <c r="F202" s="143"/>
      <c r="G202" s="76" t="s">
        <v>944</v>
      </c>
      <c r="H202" s="144" t="s">
        <v>945</v>
      </c>
      <c r="I202" s="145">
        <v>590000</v>
      </c>
      <c r="J202" s="149" t="s">
        <v>977</v>
      </c>
      <c r="K202" s="348">
        <v>42583</v>
      </c>
      <c r="L202" s="151" t="s">
        <v>43</v>
      </c>
      <c r="M202" s="148" t="s">
        <v>978</v>
      </c>
      <c r="N202" s="84">
        <v>42675</v>
      </c>
      <c r="O202" s="321">
        <v>217061</v>
      </c>
      <c r="P202" s="84">
        <v>42685</v>
      </c>
      <c r="Q202" s="294">
        <v>1</v>
      </c>
    </row>
    <row r="203" spans="1:17" x14ac:dyDescent="0.25">
      <c r="A203" s="142" t="s">
        <v>23</v>
      </c>
      <c r="B203" s="76">
        <v>2</v>
      </c>
      <c r="C203" s="143">
        <v>2</v>
      </c>
      <c r="D203" s="143">
        <v>2</v>
      </c>
      <c r="E203" s="143">
        <v>1</v>
      </c>
      <c r="F203" s="143"/>
      <c r="G203" s="76" t="s">
        <v>45</v>
      </c>
      <c r="H203" s="144" t="s">
        <v>46</v>
      </c>
      <c r="I203" s="145">
        <v>236000</v>
      </c>
      <c r="J203" s="149" t="s">
        <v>979</v>
      </c>
      <c r="K203" s="348">
        <v>42607</v>
      </c>
      <c r="L203" s="151" t="s">
        <v>43</v>
      </c>
      <c r="M203" s="148" t="s">
        <v>980</v>
      </c>
      <c r="N203" s="84">
        <v>42675</v>
      </c>
      <c r="O203" s="321">
        <v>217059</v>
      </c>
      <c r="P203" s="84">
        <v>42685</v>
      </c>
      <c r="Q203" s="294">
        <v>1</v>
      </c>
    </row>
    <row r="204" spans="1:17" x14ac:dyDescent="0.25">
      <c r="A204" s="142" t="s">
        <v>23</v>
      </c>
      <c r="B204" s="76">
        <v>2</v>
      </c>
      <c r="C204" s="143">
        <v>2</v>
      </c>
      <c r="D204" s="143">
        <v>2</v>
      </c>
      <c r="E204" s="143">
        <v>1</v>
      </c>
      <c r="F204" s="143"/>
      <c r="G204" s="76" t="s">
        <v>981</v>
      </c>
      <c r="H204" s="144" t="s">
        <v>982</v>
      </c>
      <c r="I204" s="145">
        <v>826000</v>
      </c>
      <c r="J204" s="149" t="s">
        <v>983</v>
      </c>
      <c r="K204" s="348">
        <v>42591</v>
      </c>
      <c r="L204" s="151" t="s">
        <v>43</v>
      </c>
      <c r="M204" s="148" t="s">
        <v>984</v>
      </c>
      <c r="N204" s="84">
        <v>42675</v>
      </c>
      <c r="O204" s="321">
        <v>217065</v>
      </c>
      <c r="P204" s="84">
        <v>42685</v>
      </c>
      <c r="Q204" s="294">
        <v>1</v>
      </c>
    </row>
    <row r="205" spans="1:17" x14ac:dyDescent="0.25">
      <c r="A205" s="142" t="s">
        <v>23</v>
      </c>
      <c r="B205" s="76">
        <v>2</v>
      </c>
      <c r="C205" s="143">
        <v>2</v>
      </c>
      <c r="D205" s="143">
        <v>2</v>
      </c>
      <c r="E205" s="143">
        <v>1</v>
      </c>
      <c r="F205" s="143"/>
      <c r="G205" s="159" t="s">
        <v>958</v>
      </c>
      <c r="H205" s="144" t="s">
        <v>959</v>
      </c>
      <c r="I205" s="145">
        <v>590000</v>
      </c>
      <c r="J205" s="149" t="s">
        <v>985</v>
      </c>
      <c r="K205" s="348">
        <v>42583</v>
      </c>
      <c r="L205" s="151" t="s">
        <v>43</v>
      </c>
      <c r="M205" s="148" t="s">
        <v>986</v>
      </c>
      <c r="N205" s="84">
        <v>42675</v>
      </c>
      <c r="O205" s="321">
        <v>217062</v>
      </c>
      <c r="P205" s="84">
        <v>42685</v>
      </c>
      <c r="Q205" s="294">
        <v>1</v>
      </c>
    </row>
    <row r="206" spans="1:17" x14ac:dyDescent="0.25">
      <c r="A206" s="142" t="s">
        <v>23</v>
      </c>
      <c r="B206" s="76">
        <v>2</v>
      </c>
      <c r="C206" s="143">
        <v>2</v>
      </c>
      <c r="D206" s="143">
        <v>2</v>
      </c>
      <c r="E206" s="143">
        <v>1</v>
      </c>
      <c r="F206" s="143"/>
      <c r="G206" s="76" t="s">
        <v>987</v>
      </c>
      <c r="H206" s="144" t="s">
        <v>988</v>
      </c>
      <c r="I206" s="145">
        <v>1552290</v>
      </c>
      <c r="J206" s="149" t="s">
        <v>989</v>
      </c>
      <c r="K206" s="348">
        <v>42604</v>
      </c>
      <c r="L206" s="151" t="s">
        <v>43</v>
      </c>
      <c r="M206" s="148" t="s">
        <v>990</v>
      </c>
      <c r="N206" s="84">
        <v>42689</v>
      </c>
      <c r="O206" s="321">
        <v>217421</v>
      </c>
      <c r="P206" s="84">
        <v>42689</v>
      </c>
      <c r="Q206" s="294">
        <v>1</v>
      </c>
    </row>
    <row r="207" spans="1:17" ht="25.5" x14ac:dyDescent="0.25">
      <c r="A207" s="142"/>
      <c r="B207" s="76">
        <v>2</v>
      </c>
      <c r="C207" s="143">
        <v>2</v>
      </c>
      <c r="D207" s="143">
        <v>2</v>
      </c>
      <c r="E207" s="143">
        <v>1</v>
      </c>
      <c r="F207" s="143"/>
      <c r="G207" s="76" t="s">
        <v>49</v>
      </c>
      <c r="H207" s="144" t="s">
        <v>50</v>
      </c>
      <c r="I207" s="145">
        <v>354000</v>
      </c>
      <c r="J207" s="149" t="s">
        <v>991</v>
      </c>
      <c r="K207" s="348">
        <v>42382</v>
      </c>
      <c r="L207" s="151" t="s">
        <v>43</v>
      </c>
      <c r="M207" s="148" t="s">
        <v>992</v>
      </c>
      <c r="N207" s="84">
        <v>42768</v>
      </c>
      <c r="O207" s="321">
        <v>222717</v>
      </c>
      <c r="P207" s="84">
        <v>42768</v>
      </c>
      <c r="Q207" s="294">
        <v>1</v>
      </c>
    </row>
    <row r="208" spans="1:17" x14ac:dyDescent="0.25">
      <c r="A208" s="142" t="s">
        <v>23</v>
      </c>
      <c r="B208" s="76">
        <v>2</v>
      </c>
      <c r="C208" s="143">
        <v>2</v>
      </c>
      <c r="D208" s="143">
        <v>2</v>
      </c>
      <c r="E208" s="143">
        <v>1</v>
      </c>
      <c r="F208" s="143"/>
      <c r="G208" s="76" t="s">
        <v>72</v>
      </c>
      <c r="H208" s="144" t="s">
        <v>73</v>
      </c>
      <c r="I208" s="145">
        <v>1298000</v>
      </c>
      <c r="J208" s="149" t="s">
        <v>993</v>
      </c>
      <c r="K208" s="348">
        <v>42695</v>
      </c>
      <c r="L208" s="151" t="s">
        <v>34</v>
      </c>
      <c r="M208" s="148" t="s">
        <v>994</v>
      </c>
      <c r="N208" s="84">
        <v>42713</v>
      </c>
      <c r="O208" s="151">
        <v>219350</v>
      </c>
      <c r="P208" s="84">
        <v>42717</v>
      </c>
      <c r="Q208" s="294"/>
    </row>
    <row r="209" spans="1:17" x14ac:dyDescent="0.25">
      <c r="A209" s="142" t="s">
        <v>23</v>
      </c>
      <c r="B209" s="76">
        <v>2</v>
      </c>
      <c r="C209" s="143">
        <v>2</v>
      </c>
      <c r="D209" s="143">
        <v>2</v>
      </c>
      <c r="E209" s="143">
        <v>1</v>
      </c>
      <c r="F209" s="143"/>
      <c r="G209" s="76" t="s">
        <v>995</v>
      </c>
      <c r="H209" s="144" t="s">
        <v>996</v>
      </c>
      <c r="I209" s="145">
        <v>4167310.32</v>
      </c>
      <c r="J209" s="149" t="s">
        <v>997</v>
      </c>
      <c r="K209" s="348">
        <v>42599</v>
      </c>
      <c r="L209" s="151" t="s">
        <v>43</v>
      </c>
      <c r="M209" s="148" t="s">
        <v>998</v>
      </c>
      <c r="N209" s="84">
        <v>42710</v>
      </c>
      <c r="O209" s="151">
        <v>219097</v>
      </c>
      <c r="P209" s="84">
        <v>42713</v>
      </c>
      <c r="Q209" s="294"/>
    </row>
    <row r="210" spans="1:17" x14ac:dyDescent="0.25">
      <c r="A210" s="142" t="s">
        <v>23</v>
      </c>
      <c r="B210" s="76">
        <v>2</v>
      </c>
      <c r="C210" s="143">
        <v>2</v>
      </c>
      <c r="D210" s="143">
        <v>2</v>
      </c>
      <c r="E210" s="143">
        <v>1</v>
      </c>
      <c r="F210" s="143"/>
      <c r="G210" s="76" t="s">
        <v>999</v>
      </c>
      <c r="H210" s="144" t="s">
        <v>1000</v>
      </c>
      <c r="I210" s="145">
        <v>590000</v>
      </c>
      <c r="J210" s="149" t="s">
        <v>395</v>
      </c>
      <c r="K210" s="348">
        <v>42695</v>
      </c>
      <c r="L210" s="151" t="s">
        <v>34</v>
      </c>
      <c r="M210" s="148" t="s">
        <v>1001</v>
      </c>
      <c r="N210" s="84">
        <v>42720</v>
      </c>
      <c r="O210" s="151">
        <v>219843</v>
      </c>
      <c r="P210" s="84">
        <v>42723</v>
      </c>
      <c r="Q210" s="294"/>
    </row>
    <row r="211" spans="1:17" ht="25.5" x14ac:dyDescent="0.25">
      <c r="A211" s="142" t="s">
        <v>23</v>
      </c>
      <c r="B211" s="76">
        <v>2</v>
      </c>
      <c r="C211" s="143">
        <v>2</v>
      </c>
      <c r="D211" s="143">
        <v>2</v>
      </c>
      <c r="E211" s="143">
        <v>1</v>
      </c>
      <c r="F211" s="143"/>
      <c r="G211" s="76" t="s">
        <v>1002</v>
      </c>
      <c r="H211" s="144" t="s">
        <v>953</v>
      </c>
      <c r="I211" s="145">
        <v>3540000.02</v>
      </c>
      <c r="J211" s="149" t="s">
        <v>1003</v>
      </c>
      <c r="K211" s="348">
        <v>42695</v>
      </c>
      <c r="L211" s="151" t="s">
        <v>34</v>
      </c>
      <c r="M211" s="148" t="s">
        <v>1004</v>
      </c>
      <c r="N211" s="84">
        <v>42730</v>
      </c>
      <c r="O211" s="151">
        <v>220187</v>
      </c>
      <c r="P211" s="84">
        <v>42730</v>
      </c>
      <c r="Q211" s="294"/>
    </row>
    <row r="212" spans="1:17" x14ac:dyDescent="0.25">
      <c r="A212" s="142" t="s">
        <v>23</v>
      </c>
      <c r="B212" s="76">
        <v>2</v>
      </c>
      <c r="C212" s="143">
        <v>2</v>
      </c>
      <c r="D212" s="143">
        <v>2</v>
      </c>
      <c r="E212" s="143">
        <v>1</v>
      </c>
      <c r="F212" s="143"/>
      <c r="G212" s="76" t="s">
        <v>327</v>
      </c>
      <c r="H212" s="144" t="s">
        <v>1005</v>
      </c>
      <c r="I212" s="145">
        <v>73915.199999999997</v>
      </c>
      <c r="J212" s="149" t="s">
        <v>1006</v>
      </c>
      <c r="K212" s="348">
        <v>42726</v>
      </c>
      <c r="L212" s="151" t="s">
        <v>34</v>
      </c>
      <c r="M212" s="148" t="s">
        <v>1007</v>
      </c>
      <c r="N212" s="84">
        <v>42751</v>
      </c>
      <c r="O212" s="151">
        <v>220669</v>
      </c>
      <c r="P212" s="84">
        <v>42753</v>
      </c>
      <c r="Q212" s="294"/>
    </row>
    <row r="213" spans="1:17" ht="25.5" x14ac:dyDescent="0.25">
      <c r="A213" s="154" t="s">
        <v>23</v>
      </c>
      <c r="B213" s="120">
        <v>2</v>
      </c>
      <c r="C213" s="152">
        <v>2</v>
      </c>
      <c r="D213" s="152">
        <v>2</v>
      </c>
      <c r="E213" s="152">
        <v>1</v>
      </c>
      <c r="F213" s="152"/>
      <c r="G213" s="152" t="s">
        <v>76</v>
      </c>
      <c r="H213" s="152" t="s">
        <v>77</v>
      </c>
      <c r="I213" s="155">
        <v>5841000</v>
      </c>
      <c r="J213" s="160" t="s">
        <v>1008</v>
      </c>
      <c r="K213" s="349"/>
      <c r="L213" s="161" t="s">
        <v>34</v>
      </c>
      <c r="M213" s="157"/>
      <c r="N213" s="158"/>
      <c r="O213" s="161">
        <v>218312</v>
      </c>
      <c r="P213" s="158">
        <v>42705</v>
      </c>
      <c r="Q213" s="294"/>
    </row>
    <row r="214" spans="1:17" ht="25.5" x14ac:dyDescent="0.25">
      <c r="A214" s="154" t="s">
        <v>23</v>
      </c>
      <c r="B214" s="120">
        <v>2</v>
      </c>
      <c r="C214" s="152">
        <v>2</v>
      </c>
      <c r="D214" s="152">
        <v>2</v>
      </c>
      <c r="E214" s="152">
        <v>1</v>
      </c>
      <c r="F214" s="152"/>
      <c r="G214" s="152" t="s">
        <v>76</v>
      </c>
      <c r="H214" s="152" t="s">
        <v>77</v>
      </c>
      <c r="I214" s="155">
        <v>5121908</v>
      </c>
      <c r="J214" s="160" t="s">
        <v>1009</v>
      </c>
      <c r="K214" s="349" t="s">
        <v>1010</v>
      </c>
      <c r="L214" s="161" t="s">
        <v>43</v>
      </c>
      <c r="M214" s="157" t="s">
        <v>1011</v>
      </c>
      <c r="N214" s="158">
        <v>42682</v>
      </c>
      <c r="O214" s="161">
        <v>219139</v>
      </c>
      <c r="P214" s="158">
        <v>42713</v>
      </c>
      <c r="Q214" s="294"/>
    </row>
    <row r="215" spans="1:17" ht="25.5" x14ac:dyDescent="0.25">
      <c r="A215" s="154" t="s">
        <v>23</v>
      </c>
      <c r="B215" s="120">
        <v>2</v>
      </c>
      <c r="C215" s="152">
        <v>2</v>
      </c>
      <c r="D215" s="152">
        <v>2</v>
      </c>
      <c r="E215" s="152">
        <v>1</v>
      </c>
      <c r="F215" s="152"/>
      <c r="G215" s="120" t="s">
        <v>1012</v>
      </c>
      <c r="H215" s="152" t="s">
        <v>77</v>
      </c>
      <c r="I215" s="155">
        <v>11030664.779999999</v>
      </c>
      <c r="J215" s="160" t="s">
        <v>1013</v>
      </c>
      <c r="K215" s="349">
        <v>42712</v>
      </c>
      <c r="L215" s="161" t="s">
        <v>43</v>
      </c>
      <c r="M215" s="157" t="s">
        <v>1014</v>
      </c>
      <c r="N215" s="158">
        <v>42751</v>
      </c>
      <c r="O215" s="161">
        <v>220688</v>
      </c>
      <c r="P215" s="158">
        <v>42753</v>
      </c>
      <c r="Q215" s="294"/>
    </row>
    <row r="216" spans="1:17" x14ac:dyDescent="0.25">
      <c r="A216" s="142" t="s">
        <v>23</v>
      </c>
      <c r="B216" s="76">
        <v>2</v>
      </c>
      <c r="C216" s="143">
        <v>2</v>
      </c>
      <c r="D216" s="143">
        <v>2</v>
      </c>
      <c r="E216" s="143">
        <v>1</v>
      </c>
      <c r="F216" s="143"/>
      <c r="G216" s="76" t="s">
        <v>995</v>
      </c>
      <c r="H216" s="144" t="s">
        <v>996</v>
      </c>
      <c r="I216" s="145">
        <v>4167310.32</v>
      </c>
      <c r="J216" s="149" t="s">
        <v>1015</v>
      </c>
      <c r="K216" s="348">
        <v>42625</v>
      </c>
      <c r="L216" s="151" t="s">
        <v>43</v>
      </c>
      <c r="M216" s="148" t="s">
        <v>718</v>
      </c>
      <c r="N216" s="84">
        <v>42768</v>
      </c>
      <c r="O216" s="151">
        <v>222698</v>
      </c>
      <c r="P216" s="84">
        <v>42768</v>
      </c>
      <c r="Q216" s="294"/>
    </row>
    <row r="217" spans="1:17" x14ac:dyDescent="0.25">
      <c r="A217" s="142" t="s">
        <v>23</v>
      </c>
      <c r="B217" s="76">
        <v>2</v>
      </c>
      <c r="C217" s="143">
        <v>2</v>
      </c>
      <c r="D217" s="143">
        <v>2</v>
      </c>
      <c r="E217" s="143">
        <v>1</v>
      </c>
      <c r="F217" s="143"/>
      <c r="G217" s="76" t="s">
        <v>995</v>
      </c>
      <c r="H217" s="144" t="s">
        <v>996</v>
      </c>
      <c r="I217" s="145">
        <v>4167310.32</v>
      </c>
      <c r="J217" s="149" t="s">
        <v>1016</v>
      </c>
      <c r="K217" s="348">
        <v>42655</v>
      </c>
      <c r="L217" s="151" t="s">
        <v>43</v>
      </c>
      <c r="M217" s="148" t="s">
        <v>1017</v>
      </c>
      <c r="N217" s="84">
        <v>42769</v>
      </c>
      <c r="O217" s="151">
        <v>222816</v>
      </c>
      <c r="P217" s="84">
        <v>42769</v>
      </c>
      <c r="Q217" s="294"/>
    </row>
    <row r="218" spans="1:17" x14ac:dyDescent="0.25">
      <c r="A218" s="142" t="s">
        <v>23</v>
      </c>
      <c r="B218" s="76">
        <v>2</v>
      </c>
      <c r="C218" s="143">
        <v>2</v>
      </c>
      <c r="D218" s="143">
        <v>2</v>
      </c>
      <c r="E218" s="143">
        <v>1</v>
      </c>
      <c r="F218" s="143"/>
      <c r="G218" s="76" t="s">
        <v>995</v>
      </c>
      <c r="H218" s="144" t="s">
        <v>996</v>
      </c>
      <c r="I218" s="145">
        <v>4167310.32</v>
      </c>
      <c r="J218" s="149" t="s">
        <v>1018</v>
      </c>
      <c r="K218" s="348">
        <v>42681</v>
      </c>
      <c r="L218" s="151" t="s">
        <v>43</v>
      </c>
      <c r="M218" s="148" t="s">
        <v>1019</v>
      </c>
      <c r="N218" s="84" t="s">
        <v>1020</v>
      </c>
      <c r="O218" s="151">
        <v>220687</v>
      </c>
      <c r="P218" s="84">
        <v>42753</v>
      </c>
      <c r="Q218" s="294"/>
    </row>
    <row r="219" spans="1:17" ht="25.5" x14ac:dyDescent="0.25">
      <c r="A219" s="142" t="s">
        <v>23</v>
      </c>
      <c r="B219" s="76">
        <v>2</v>
      </c>
      <c r="C219" s="143">
        <v>2</v>
      </c>
      <c r="D219" s="143">
        <v>2</v>
      </c>
      <c r="E219" s="143">
        <v>1</v>
      </c>
      <c r="F219" s="143"/>
      <c r="G219" s="76" t="s">
        <v>1021</v>
      </c>
      <c r="H219" s="144" t="s">
        <v>1022</v>
      </c>
      <c r="I219" s="145">
        <v>3540000.02</v>
      </c>
      <c r="J219" s="149" t="s">
        <v>1023</v>
      </c>
      <c r="K219" s="348">
        <v>42752</v>
      </c>
      <c r="L219" s="151" t="s">
        <v>34</v>
      </c>
      <c r="M219" s="148" t="s">
        <v>1024</v>
      </c>
      <c r="N219" s="84">
        <v>42767</v>
      </c>
      <c r="O219" s="151"/>
      <c r="P219" s="84"/>
      <c r="Q219" s="294"/>
    </row>
    <row r="220" spans="1:17" x14ac:dyDescent="0.25">
      <c r="A220" s="142" t="s">
        <v>23</v>
      </c>
      <c r="B220" s="76">
        <v>2</v>
      </c>
      <c r="C220" s="143">
        <v>2</v>
      </c>
      <c r="D220" s="143">
        <v>2</v>
      </c>
      <c r="E220" s="143">
        <v>1</v>
      </c>
      <c r="F220" s="143"/>
      <c r="G220" s="76" t="s">
        <v>62</v>
      </c>
      <c r="H220" s="144" t="s">
        <v>63</v>
      </c>
      <c r="I220" s="145">
        <v>3835000</v>
      </c>
      <c r="J220" s="149" t="s">
        <v>1025</v>
      </c>
      <c r="K220" s="348">
        <v>42725</v>
      </c>
      <c r="L220" s="151" t="s">
        <v>34</v>
      </c>
      <c r="M220" s="148" t="s">
        <v>1026</v>
      </c>
      <c r="N220" s="84">
        <v>42767</v>
      </c>
      <c r="O220" s="151">
        <v>222541</v>
      </c>
      <c r="P220" s="84">
        <v>42768</v>
      </c>
      <c r="Q220" s="294"/>
    </row>
    <row r="221" spans="1:17" x14ac:dyDescent="0.25">
      <c r="A221" s="142" t="s">
        <v>23</v>
      </c>
      <c r="B221" s="76">
        <v>2</v>
      </c>
      <c r="C221" s="143">
        <v>2</v>
      </c>
      <c r="D221" s="143">
        <v>2</v>
      </c>
      <c r="E221" s="143">
        <v>1</v>
      </c>
      <c r="F221" s="143"/>
      <c r="G221" s="76" t="s">
        <v>45</v>
      </c>
      <c r="H221" s="144" t="s">
        <v>1027</v>
      </c>
      <c r="I221" s="145">
        <v>236000</v>
      </c>
      <c r="J221" s="149" t="s">
        <v>1028</v>
      </c>
      <c r="K221" s="348">
        <v>42638</v>
      </c>
      <c r="L221" s="151" t="s">
        <v>43</v>
      </c>
      <c r="M221" s="148" t="s">
        <v>48</v>
      </c>
      <c r="N221" s="84">
        <v>42675</v>
      </c>
      <c r="O221" s="151">
        <v>217057</v>
      </c>
      <c r="P221" s="84">
        <v>42685</v>
      </c>
      <c r="Q221" s="294"/>
    </row>
    <row r="222" spans="1:17" x14ac:dyDescent="0.25">
      <c r="A222" s="372" t="s">
        <v>6</v>
      </c>
      <c r="B222" s="27">
        <v>2</v>
      </c>
      <c r="C222" s="98">
        <v>2</v>
      </c>
      <c r="D222" s="98">
        <v>2</v>
      </c>
      <c r="E222" s="98">
        <v>2</v>
      </c>
      <c r="F222" s="98"/>
      <c r="G222" s="28" t="s">
        <v>8</v>
      </c>
      <c r="H222" s="162" t="s">
        <v>1029</v>
      </c>
      <c r="I222" s="30">
        <f>SUM(I223:I242)</f>
        <v>39889835.369999997</v>
      </c>
      <c r="J222" s="141"/>
      <c r="K222" s="346"/>
      <c r="L222" s="139"/>
      <c r="M222" s="34"/>
      <c r="N222" s="35"/>
      <c r="O222" s="97" t="s">
        <v>22</v>
      </c>
      <c r="P222" s="35"/>
      <c r="Q222" s="294"/>
    </row>
    <row r="223" spans="1:17" x14ac:dyDescent="0.25">
      <c r="A223" s="374" t="s">
        <v>23</v>
      </c>
      <c r="B223" s="104">
        <v>2</v>
      </c>
      <c r="C223" s="105">
        <v>2</v>
      </c>
      <c r="D223" s="105">
        <v>2</v>
      </c>
      <c r="E223" s="105">
        <v>2</v>
      </c>
      <c r="F223" s="105"/>
      <c r="G223" s="105" t="s">
        <v>1030</v>
      </c>
      <c r="H223" s="77" t="s">
        <v>1031</v>
      </c>
      <c r="I223" s="78">
        <v>266628.08</v>
      </c>
      <c r="J223" s="132" t="s">
        <v>423</v>
      </c>
      <c r="K223" s="344">
        <v>41794</v>
      </c>
      <c r="L223" s="134" t="s">
        <v>34</v>
      </c>
      <c r="M223" s="82" t="s">
        <v>1032</v>
      </c>
      <c r="N223" s="133">
        <v>41954</v>
      </c>
      <c r="O223" s="136">
        <v>132736</v>
      </c>
      <c r="P223" s="133">
        <v>41969</v>
      </c>
      <c r="Q223" s="294"/>
    </row>
    <row r="224" spans="1:17" x14ac:dyDescent="0.25">
      <c r="A224" s="374" t="s">
        <v>23</v>
      </c>
      <c r="B224" s="104">
        <v>2</v>
      </c>
      <c r="C224" s="104">
        <v>2</v>
      </c>
      <c r="D224" s="104">
        <v>2</v>
      </c>
      <c r="E224" s="104">
        <v>2</v>
      </c>
      <c r="F224" s="105">
        <v>1</v>
      </c>
      <c r="G224" s="105" t="s">
        <v>1033</v>
      </c>
      <c r="H224" s="77" t="s">
        <v>1034</v>
      </c>
      <c r="I224" s="78">
        <v>52510</v>
      </c>
      <c r="J224" s="132" t="s">
        <v>423</v>
      </c>
      <c r="K224" s="344">
        <v>41982</v>
      </c>
      <c r="L224" s="134" t="s">
        <v>34</v>
      </c>
      <c r="M224" s="82" t="s">
        <v>1035</v>
      </c>
      <c r="N224" s="133">
        <v>42060</v>
      </c>
      <c r="O224" s="136">
        <v>150020</v>
      </c>
      <c r="P224" s="133">
        <v>42094</v>
      </c>
      <c r="Q224" s="294"/>
    </row>
    <row r="225" spans="1:17" x14ac:dyDescent="0.25">
      <c r="A225" s="374" t="s">
        <v>23</v>
      </c>
      <c r="B225" s="104">
        <v>2</v>
      </c>
      <c r="C225" s="105">
        <v>2</v>
      </c>
      <c r="D225" s="105">
        <v>2</v>
      </c>
      <c r="E225" s="105">
        <v>2</v>
      </c>
      <c r="F225" s="105">
        <v>1</v>
      </c>
      <c r="G225" s="105" t="s">
        <v>1036</v>
      </c>
      <c r="H225" s="77" t="s">
        <v>1037</v>
      </c>
      <c r="I225" s="78">
        <f>+(17700+59726)*1.18</f>
        <v>91362.68</v>
      </c>
      <c r="J225" s="132" t="s">
        <v>1038</v>
      </c>
      <c r="K225" s="344">
        <v>42223</v>
      </c>
      <c r="L225" s="134" t="s">
        <v>34</v>
      </c>
      <c r="M225" s="82" t="s">
        <v>1039</v>
      </c>
      <c r="N225" s="133">
        <v>42429</v>
      </c>
      <c r="O225" s="322">
        <v>197625</v>
      </c>
      <c r="P225" s="133">
        <v>42431</v>
      </c>
      <c r="Q225" s="294">
        <v>1</v>
      </c>
    </row>
    <row r="226" spans="1:17" x14ac:dyDescent="0.25">
      <c r="A226" s="374" t="s">
        <v>23</v>
      </c>
      <c r="B226" s="104">
        <v>2</v>
      </c>
      <c r="C226" s="105">
        <v>2</v>
      </c>
      <c r="D226" s="105">
        <v>2</v>
      </c>
      <c r="E226" s="105">
        <v>2</v>
      </c>
      <c r="F226" s="105">
        <v>1</v>
      </c>
      <c r="G226" s="105" t="s">
        <v>1040</v>
      </c>
      <c r="H226" s="77" t="s">
        <v>1041</v>
      </c>
      <c r="I226" s="78">
        <v>337474.45</v>
      </c>
      <c r="J226" s="132" t="s">
        <v>1042</v>
      </c>
      <c r="K226" s="344">
        <v>42361</v>
      </c>
      <c r="L226" s="117" t="s">
        <v>34</v>
      </c>
      <c r="M226" s="82" t="s">
        <v>1043</v>
      </c>
      <c r="N226" s="133">
        <v>42529</v>
      </c>
      <c r="O226" s="136">
        <v>207491</v>
      </c>
      <c r="P226" s="133">
        <v>42544</v>
      </c>
      <c r="Q226" s="294"/>
    </row>
    <row r="227" spans="1:17" x14ac:dyDescent="0.25">
      <c r="A227" s="374" t="s">
        <v>23</v>
      </c>
      <c r="B227" s="104">
        <v>2</v>
      </c>
      <c r="C227" s="105">
        <v>2</v>
      </c>
      <c r="D227" s="105">
        <v>2</v>
      </c>
      <c r="E227" s="105">
        <v>2</v>
      </c>
      <c r="F227" s="105">
        <v>1</v>
      </c>
      <c r="G227" s="105" t="s">
        <v>1044</v>
      </c>
      <c r="H227" s="77" t="s">
        <v>1045</v>
      </c>
      <c r="I227" s="78">
        <v>58144.5</v>
      </c>
      <c r="J227" s="132" t="s">
        <v>1046</v>
      </c>
      <c r="K227" s="344">
        <v>42544</v>
      </c>
      <c r="L227" s="151" t="s">
        <v>34</v>
      </c>
      <c r="M227" s="82" t="s">
        <v>1047</v>
      </c>
      <c r="N227" s="133">
        <v>42557</v>
      </c>
      <c r="O227" s="322">
        <v>208801</v>
      </c>
      <c r="P227" s="133">
        <v>42562</v>
      </c>
      <c r="Q227" s="294">
        <v>1</v>
      </c>
    </row>
    <row r="228" spans="1:17" x14ac:dyDescent="0.25">
      <c r="A228" s="374" t="s">
        <v>23</v>
      </c>
      <c r="B228" s="104">
        <v>2</v>
      </c>
      <c r="C228" s="105">
        <v>2</v>
      </c>
      <c r="D228" s="105">
        <v>2</v>
      </c>
      <c r="E228" s="105">
        <v>2</v>
      </c>
      <c r="F228" s="105">
        <v>1</v>
      </c>
      <c r="G228" s="105" t="s">
        <v>1044</v>
      </c>
      <c r="H228" s="77" t="s">
        <v>1045</v>
      </c>
      <c r="I228" s="78">
        <v>59726.879999999997</v>
      </c>
      <c r="J228" s="132" t="s">
        <v>1048</v>
      </c>
      <c r="K228" s="344">
        <v>42573</v>
      </c>
      <c r="L228" s="117" t="s">
        <v>34</v>
      </c>
      <c r="M228" s="82" t="s">
        <v>561</v>
      </c>
      <c r="N228" s="133">
        <v>42557</v>
      </c>
      <c r="O228" s="322">
        <v>208840</v>
      </c>
      <c r="P228" s="133">
        <v>42563</v>
      </c>
      <c r="Q228" s="294">
        <v>1</v>
      </c>
    </row>
    <row r="229" spans="1:17" x14ac:dyDescent="0.25">
      <c r="A229" s="374" t="s">
        <v>23</v>
      </c>
      <c r="B229" s="104">
        <v>2</v>
      </c>
      <c r="C229" s="105">
        <v>2</v>
      </c>
      <c r="D229" s="105">
        <v>2</v>
      </c>
      <c r="E229" s="105">
        <v>2</v>
      </c>
      <c r="F229" s="105">
        <v>1</v>
      </c>
      <c r="G229" s="105" t="s">
        <v>1049</v>
      </c>
      <c r="H229" s="77" t="s">
        <v>1050</v>
      </c>
      <c r="I229" s="78">
        <v>333800</v>
      </c>
      <c r="J229" s="132" t="s">
        <v>1051</v>
      </c>
      <c r="K229" s="344">
        <v>42566</v>
      </c>
      <c r="L229" s="151" t="s">
        <v>34</v>
      </c>
      <c r="M229" s="82" t="s">
        <v>1052</v>
      </c>
      <c r="N229" s="133">
        <v>42600</v>
      </c>
      <c r="O229" s="136">
        <v>212751</v>
      </c>
      <c r="P229" s="133">
        <v>42606</v>
      </c>
      <c r="Q229" s="294"/>
    </row>
    <row r="230" spans="1:17" ht="25.5" x14ac:dyDescent="0.25">
      <c r="A230" s="374" t="s">
        <v>23</v>
      </c>
      <c r="B230" s="104">
        <v>2</v>
      </c>
      <c r="C230" s="105">
        <v>2</v>
      </c>
      <c r="D230" s="105">
        <v>2</v>
      </c>
      <c r="E230" s="105">
        <v>2</v>
      </c>
      <c r="F230" s="105">
        <v>1</v>
      </c>
      <c r="G230" s="105" t="s">
        <v>1053</v>
      </c>
      <c r="H230" s="77" t="s">
        <v>1054</v>
      </c>
      <c r="I230" s="78">
        <v>616106</v>
      </c>
      <c r="J230" s="132" t="s">
        <v>308</v>
      </c>
      <c r="K230" s="344">
        <v>42695</v>
      </c>
      <c r="L230" s="117" t="s">
        <v>34</v>
      </c>
      <c r="M230" s="82" t="s">
        <v>1055</v>
      </c>
      <c r="N230" s="133">
        <v>42776</v>
      </c>
      <c r="O230" s="136"/>
      <c r="P230" s="133"/>
      <c r="Q230" s="294"/>
    </row>
    <row r="231" spans="1:17" x14ac:dyDescent="0.25">
      <c r="A231" s="374" t="s">
        <v>23</v>
      </c>
      <c r="B231" s="104">
        <v>2</v>
      </c>
      <c r="C231" s="105">
        <v>2</v>
      </c>
      <c r="D231" s="105">
        <v>2</v>
      </c>
      <c r="E231" s="105">
        <v>2</v>
      </c>
      <c r="F231" s="105">
        <v>1</v>
      </c>
      <c r="G231" s="105" t="s">
        <v>1056</v>
      </c>
      <c r="H231" s="77" t="s">
        <v>1057</v>
      </c>
      <c r="I231" s="78">
        <v>129800</v>
      </c>
      <c r="J231" s="132" t="s">
        <v>1058</v>
      </c>
      <c r="K231" s="344">
        <v>42559</v>
      </c>
      <c r="L231" s="117" t="s">
        <v>34</v>
      </c>
      <c r="M231" s="82" t="s">
        <v>1059</v>
      </c>
      <c r="N231" s="133">
        <v>42564</v>
      </c>
      <c r="O231" s="136">
        <v>210241</v>
      </c>
      <c r="P231" s="133">
        <v>42576</v>
      </c>
      <c r="Q231" s="294"/>
    </row>
    <row r="232" spans="1:17" x14ac:dyDescent="0.25">
      <c r="A232" s="374" t="s">
        <v>23</v>
      </c>
      <c r="B232" s="104">
        <v>2</v>
      </c>
      <c r="C232" s="105">
        <v>2</v>
      </c>
      <c r="D232" s="105">
        <v>2</v>
      </c>
      <c r="E232" s="105">
        <v>2</v>
      </c>
      <c r="F232" s="105">
        <v>1</v>
      </c>
      <c r="G232" s="105" t="s">
        <v>1060</v>
      </c>
      <c r="H232" s="143" t="s">
        <v>351</v>
      </c>
      <c r="I232" s="78">
        <v>59000</v>
      </c>
      <c r="J232" s="132" t="s">
        <v>1061</v>
      </c>
      <c r="K232" s="344">
        <v>42585</v>
      </c>
      <c r="L232" s="117" t="s">
        <v>34</v>
      </c>
      <c r="M232" s="82" t="s">
        <v>1062</v>
      </c>
      <c r="N232" s="133">
        <v>42589</v>
      </c>
      <c r="O232" s="136">
        <v>211981</v>
      </c>
      <c r="P232" s="133">
        <v>42597</v>
      </c>
      <c r="Q232" s="294"/>
    </row>
    <row r="233" spans="1:17" x14ac:dyDescent="0.25">
      <c r="A233" s="374" t="s">
        <v>23</v>
      </c>
      <c r="B233" s="104">
        <v>2</v>
      </c>
      <c r="C233" s="105">
        <v>2</v>
      </c>
      <c r="D233" s="105">
        <v>2</v>
      </c>
      <c r="E233" s="105">
        <v>2</v>
      </c>
      <c r="F233" s="105">
        <v>1</v>
      </c>
      <c r="G233" s="105" t="s">
        <v>1063</v>
      </c>
      <c r="H233" s="77" t="s">
        <v>1064</v>
      </c>
      <c r="I233" s="78">
        <v>333800</v>
      </c>
      <c r="J233" s="132" t="s">
        <v>1051</v>
      </c>
      <c r="K233" s="344">
        <v>42566</v>
      </c>
      <c r="L233" s="117" t="s">
        <v>34</v>
      </c>
      <c r="M233" s="82" t="s">
        <v>1052</v>
      </c>
      <c r="N233" s="133">
        <v>42600</v>
      </c>
      <c r="O233" s="136">
        <v>212751</v>
      </c>
      <c r="P233" s="133">
        <v>42606</v>
      </c>
      <c r="Q233" s="294"/>
    </row>
    <row r="234" spans="1:17" x14ac:dyDescent="0.25">
      <c r="A234" s="374" t="s">
        <v>23</v>
      </c>
      <c r="B234" s="104">
        <v>2</v>
      </c>
      <c r="C234" s="105">
        <v>2</v>
      </c>
      <c r="D234" s="105">
        <v>2</v>
      </c>
      <c r="E234" s="105">
        <v>2</v>
      </c>
      <c r="F234" s="105">
        <v>1</v>
      </c>
      <c r="G234" s="105" t="s">
        <v>306</v>
      </c>
      <c r="H234" s="77" t="s">
        <v>307</v>
      </c>
      <c r="I234" s="78">
        <v>487576</v>
      </c>
      <c r="J234" s="132" t="s">
        <v>1065</v>
      </c>
      <c r="K234" s="344">
        <v>42601</v>
      </c>
      <c r="L234" s="117" t="s">
        <v>34</v>
      </c>
      <c r="M234" s="82" t="s">
        <v>1066</v>
      </c>
      <c r="N234" s="133"/>
      <c r="O234" s="136">
        <v>214699</v>
      </c>
      <c r="P234" s="133">
        <v>42634</v>
      </c>
      <c r="Q234" s="294"/>
    </row>
    <row r="235" spans="1:17" ht="25.5" x14ac:dyDescent="0.25">
      <c r="A235" s="374" t="s">
        <v>23</v>
      </c>
      <c r="B235" s="104">
        <v>2</v>
      </c>
      <c r="C235" s="105">
        <v>2</v>
      </c>
      <c r="D235" s="105">
        <v>2</v>
      </c>
      <c r="E235" s="105">
        <v>2</v>
      </c>
      <c r="F235" s="105">
        <v>1</v>
      </c>
      <c r="G235" s="105" t="s">
        <v>1067</v>
      </c>
      <c r="H235" s="77" t="s">
        <v>1068</v>
      </c>
      <c r="I235" s="78">
        <f>66951*1.18</f>
        <v>79002.179999999993</v>
      </c>
      <c r="J235" s="132" t="s">
        <v>1069</v>
      </c>
      <c r="K235" s="344">
        <v>42535</v>
      </c>
      <c r="L235" s="117" t="s">
        <v>34</v>
      </c>
      <c r="M235" s="82" t="s">
        <v>1070</v>
      </c>
      <c r="N235" s="133">
        <v>42564</v>
      </c>
      <c r="O235" s="322">
        <v>210868</v>
      </c>
      <c r="P235" s="133">
        <v>42585</v>
      </c>
      <c r="Q235" s="294">
        <v>1</v>
      </c>
    </row>
    <row r="236" spans="1:17" x14ac:dyDescent="0.25">
      <c r="A236" s="374" t="s">
        <v>23</v>
      </c>
      <c r="B236" s="104">
        <v>2</v>
      </c>
      <c r="C236" s="105">
        <v>2</v>
      </c>
      <c r="D236" s="105">
        <v>2</v>
      </c>
      <c r="E236" s="105">
        <v>2</v>
      </c>
      <c r="F236" s="105">
        <v>1</v>
      </c>
      <c r="G236" s="105" t="s">
        <v>90</v>
      </c>
      <c r="H236" s="77" t="s">
        <v>91</v>
      </c>
      <c r="I236" s="78">
        <v>7129080</v>
      </c>
      <c r="J236" s="132" t="s">
        <v>1071</v>
      </c>
      <c r="K236" s="344">
        <v>42538</v>
      </c>
      <c r="L236" s="117" t="s">
        <v>34</v>
      </c>
      <c r="M236" s="82" t="s">
        <v>1072</v>
      </c>
      <c r="N236" s="133">
        <v>42563</v>
      </c>
      <c r="O236" s="136" t="s">
        <v>920</v>
      </c>
      <c r="P236" s="133"/>
      <c r="Q236" s="294"/>
    </row>
    <row r="237" spans="1:17" x14ac:dyDescent="0.25">
      <c r="A237" s="376" t="s">
        <v>23</v>
      </c>
      <c r="B237" s="120">
        <v>2</v>
      </c>
      <c r="C237" s="121">
        <v>2</v>
      </c>
      <c r="D237" s="121">
        <v>2</v>
      </c>
      <c r="E237" s="121">
        <v>2</v>
      </c>
      <c r="F237" s="121">
        <v>1</v>
      </c>
      <c r="G237" s="120" t="s">
        <v>1073</v>
      </c>
      <c r="H237" s="122" t="s">
        <v>1074</v>
      </c>
      <c r="I237" s="123">
        <v>709200</v>
      </c>
      <c r="J237" s="124" t="s">
        <v>1075</v>
      </c>
      <c r="K237" s="350">
        <v>42472</v>
      </c>
      <c r="L237" s="161" t="s">
        <v>34</v>
      </c>
      <c r="M237" s="127" t="s">
        <v>1076</v>
      </c>
      <c r="N237" s="125">
        <v>41992</v>
      </c>
      <c r="O237" s="128" t="s">
        <v>920</v>
      </c>
      <c r="P237" s="125"/>
      <c r="Q237" s="294"/>
    </row>
    <row r="238" spans="1:17" x14ac:dyDescent="0.25">
      <c r="A238" s="376" t="s">
        <v>23</v>
      </c>
      <c r="B238" s="120">
        <v>2</v>
      </c>
      <c r="C238" s="121">
        <v>2</v>
      </c>
      <c r="D238" s="121">
        <v>2</v>
      </c>
      <c r="E238" s="121">
        <v>2</v>
      </c>
      <c r="F238" s="121">
        <v>1</v>
      </c>
      <c r="G238" s="120" t="s">
        <v>1073</v>
      </c>
      <c r="H238" s="122" t="s">
        <v>1074</v>
      </c>
      <c r="I238" s="123">
        <v>2836800</v>
      </c>
      <c r="J238" s="124" t="s">
        <v>1077</v>
      </c>
      <c r="K238" s="350">
        <v>42024</v>
      </c>
      <c r="L238" s="161" t="s">
        <v>34</v>
      </c>
      <c r="M238" s="127" t="s">
        <v>1078</v>
      </c>
      <c r="N238" s="125">
        <v>42228</v>
      </c>
      <c r="O238" s="128" t="s">
        <v>920</v>
      </c>
      <c r="P238" s="125"/>
      <c r="Q238" s="294"/>
    </row>
    <row r="239" spans="1:17" x14ac:dyDescent="0.25">
      <c r="A239" s="374" t="s">
        <v>23</v>
      </c>
      <c r="B239" s="104">
        <v>2</v>
      </c>
      <c r="C239" s="105">
        <v>2</v>
      </c>
      <c r="D239" s="105">
        <v>2</v>
      </c>
      <c r="E239" s="105">
        <v>2</v>
      </c>
      <c r="F239" s="105">
        <v>1</v>
      </c>
      <c r="G239" s="104" t="s">
        <v>1079</v>
      </c>
      <c r="H239" s="77" t="s">
        <v>91</v>
      </c>
      <c r="I239" s="78">
        <v>18578034.710000001</v>
      </c>
      <c r="J239" s="132" t="s">
        <v>1075</v>
      </c>
      <c r="K239" s="344">
        <v>42688</v>
      </c>
      <c r="L239" s="117" t="s">
        <v>34</v>
      </c>
      <c r="M239" s="82" t="s">
        <v>1080</v>
      </c>
      <c r="N239" s="133">
        <v>42692</v>
      </c>
      <c r="O239" s="136"/>
      <c r="P239" s="133"/>
      <c r="Q239" s="294"/>
    </row>
    <row r="240" spans="1:17" x14ac:dyDescent="0.25">
      <c r="A240" s="374" t="s">
        <v>23</v>
      </c>
      <c r="B240" s="104">
        <v>2</v>
      </c>
      <c r="C240" s="105">
        <v>2</v>
      </c>
      <c r="D240" s="105">
        <v>2</v>
      </c>
      <c r="E240" s="105">
        <v>2</v>
      </c>
      <c r="F240" s="105">
        <v>1</v>
      </c>
      <c r="G240" s="104" t="s">
        <v>1081</v>
      </c>
      <c r="H240" s="77" t="s">
        <v>1082</v>
      </c>
      <c r="I240" s="78">
        <v>7111374.8899999997</v>
      </c>
      <c r="J240" s="132" t="s">
        <v>1083</v>
      </c>
      <c r="K240" s="344">
        <v>42688</v>
      </c>
      <c r="L240" s="117" t="s">
        <v>34</v>
      </c>
      <c r="M240" s="82" t="s">
        <v>1084</v>
      </c>
      <c r="N240" s="133">
        <v>42692</v>
      </c>
      <c r="O240" s="136"/>
      <c r="P240" s="133"/>
      <c r="Q240" s="294"/>
    </row>
    <row r="241" spans="1:17" x14ac:dyDescent="0.25">
      <c r="A241" s="374" t="s">
        <v>23</v>
      </c>
      <c r="B241" s="104">
        <v>2</v>
      </c>
      <c r="C241" s="105">
        <v>2</v>
      </c>
      <c r="D241" s="105">
        <v>2</v>
      </c>
      <c r="E241" s="105">
        <v>2</v>
      </c>
      <c r="F241" s="105">
        <v>1</v>
      </c>
      <c r="G241" s="104" t="s">
        <v>1085</v>
      </c>
      <c r="H241" s="77" t="s">
        <v>1057</v>
      </c>
      <c r="I241" s="78">
        <v>53100</v>
      </c>
      <c r="J241" s="132">
        <v>0</v>
      </c>
      <c r="K241" s="344">
        <v>42688</v>
      </c>
      <c r="L241" s="117" t="s">
        <v>34</v>
      </c>
      <c r="M241" s="82" t="s">
        <v>1086</v>
      </c>
      <c r="N241" s="133">
        <v>42731</v>
      </c>
      <c r="O241" s="136">
        <v>220251</v>
      </c>
      <c r="P241" s="133">
        <v>42732</v>
      </c>
      <c r="Q241" s="294"/>
    </row>
    <row r="242" spans="1:17" x14ac:dyDescent="0.25">
      <c r="A242" s="374"/>
      <c r="B242" s="104"/>
      <c r="C242" s="105"/>
      <c r="D242" s="105"/>
      <c r="E242" s="105"/>
      <c r="F242" s="105"/>
      <c r="G242" s="105" t="s">
        <v>1087</v>
      </c>
      <c r="H242" s="77" t="s">
        <v>1088</v>
      </c>
      <c r="I242" s="78">
        <v>567315</v>
      </c>
      <c r="J242" s="132" t="s">
        <v>1075</v>
      </c>
      <c r="K242" s="344">
        <v>42594</v>
      </c>
      <c r="L242" s="117" t="s">
        <v>34</v>
      </c>
      <c r="M242" s="82" t="s">
        <v>1089</v>
      </c>
      <c r="N242" s="133">
        <v>42762</v>
      </c>
      <c r="O242" s="136"/>
      <c r="P242" s="133"/>
      <c r="Q242" s="294"/>
    </row>
    <row r="243" spans="1:17" x14ac:dyDescent="0.25">
      <c r="A243" s="372" t="s">
        <v>6</v>
      </c>
      <c r="B243" s="27">
        <v>2</v>
      </c>
      <c r="C243" s="98">
        <v>2</v>
      </c>
      <c r="D243" s="98">
        <v>3</v>
      </c>
      <c r="E243" s="98">
        <v>1</v>
      </c>
      <c r="F243" s="98">
        <v>1</v>
      </c>
      <c r="G243" s="28" t="s">
        <v>8</v>
      </c>
      <c r="H243" s="99" t="s">
        <v>1090</v>
      </c>
      <c r="I243" s="30">
        <f>SUM(I244:I244)</f>
        <v>1113900</v>
      </c>
      <c r="J243" s="141"/>
      <c r="K243" s="346"/>
      <c r="L243" s="139"/>
      <c r="M243" s="34"/>
      <c r="N243" s="35"/>
      <c r="O243" s="97" t="s">
        <v>22</v>
      </c>
      <c r="P243" s="35"/>
      <c r="Q243" s="294"/>
    </row>
    <row r="244" spans="1:17" x14ac:dyDescent="0.25">
      <c r="A244" s="374" t="s">
        <v>23</v>
      </c>
      <c r="B244" s="104">
        <v>2</v>
      </c>
      <c r="C244" s="105">
        <v>2</v>
      </c>
      <c r="D244" s="105">
        <v>3</v>
      </c>
      <c r="E244" s="105">
        <v>1</v>
      </c>
      <c r="F244" s="105">
        <v>1</v>
      </c>
      <c r="G244" s="105" t="s">
        <v>1091</v>
      </c>
      <c r="H244" s="77" t="s">
        <v>0</v>
      </c>
      <c r="I244" s="78">
        <v>1113900</v>
      </c>
      <c r="J244" s="132" t="s">
        <v>1092</v>
      </c>
      <c r="K244" s="344" t="s">
        <v>1093</v>
      </c>
      <c r="L244" s="134" t="s">
        <v>238</v>
      </c>
      <c r="M244" s="82" t="s">
        <v>1094</v>
      </c>
      <c r="N244" s="133">
        <v>42234</v>
      </c>
      <c r="O244" s="136">
        <v>173689</v>
      </c>
      <c r="P244" s="133">
        <v>42241</v>
      </c>
      <c r="Q244" s="294"/>
    </row>
    <row r="245" spans="1:17" x14ac:dyDescent="0.25">
      <c r="A245" s="372" t="s">
        <v>6</v>
      </c>
      <c r="B245" s="27">
        <v>2</v>
      </c>
      <c r="C245" s="98">
        <v>2</v>
      </c>
      <c r="D245" s="98">
        <v>3</v>
      </c>
      <c r="E245" s="98">
        <v>2</v>
      </c>
      <c r="F245" s="98">
        <v>1</v>
      </c>
      <c r="G245" s="28" t="s">
        <v>8</v>
      </c>
      <c r="H245" s="99" t="s">
        <v>1095</v>
      </c>
      <c r="I245" s="30">
        <f>SUM(I246:I246)</f>
        <v>1262097.23</v>
      </c>
      <c r="J245" s="141"/>
      <c r="K245" s="346"/>
      <c r="L245" s="139"/>
      <c r="M245" s="34"/>
      <c r="N245" s="35"/>
      <c r="O245" s="97" t="s">
        <v>22</v>
      </c>
      <c r="P245" s="35"/>
      <c r="Q245" s="294"/>
    </row>
    <row r="246" spans="1:17" x14ac:dyDescent="0.25">
      <c r="A246" s="374" t="s">
        <v>23</v>
      </c>
      <c r="B246" s="104">
        <v>2</v>
      </c>
      <c r="C246" s="105">
        <v>2</v>
      </c>
      <c r="D246" s="105">
        <v>3</v>
      </c>
      <c r="E246" s="105">
        <v>2</v>
      </c>
      <c r="F246" s="105">
        <v>1</v>
      </c>
      <c r="G246" s="105" t="s">
        <v>1096</v>
      </c>
      <c r="H246" s="77" t="s">
        <v>1097</v>
      </c>
      <c r="I246" s="78">
        <v>1262097.23</v>
      </c>
      <c r="J246" s="132" t="s">
        <v>1098</v>
      </c>
      <c r="K246" s="344" t="s">
        <v>1093</v>
      </c>
      <c r="L246" s="134" t="s">
        <v>1099</v>
      </c>
      <c r="M246" s="82">
        <v>42257</v>
      </c>
      <c r="N246" s="133">
        <v>42262</v>
      </c>
      <c r="O246" s="136">
        <v>178573</v>
      </c>
      <c r="P246" s="133">
        <v>42269</v>
      </c>
      <c r="Q246" s="294"/>
    </row>
    <row r="247" spans="1:17" x14ac:dyDescent="0.25">
      <c r="A247" s="372" t="s">
        <v>6</v>
      </c>
      <c r="B247" s="27">
        <v>2</v>
      </c>
      <c r="C247" s="98">
        <v>2</v>
      </c>
      <c r="D247" s="98">
        <v>4</v>
      </c>
      <c r="E247" s="98">
        <v>1</v>
      </c>
      <c r="F247" s="98">
        <v>1</v>
      </c>
      <c r="G247" s="28" t="s">
        <v>8</v>
      </c>
      <c r="H247" s="99" t="s">
        <v>1100</v>
      </c>
      <c r="I247" s="30">
        <f>SUM(I248:I254)</f>
        <v>1340022.23</v>
      </c>
      <c r="J247" s="141"/>
      <c r="K247" s="346"/>
      <c r="L247" s="139"/>
      <c r="M247" s="34"/>
      <c r="N247" s="35"/>
      <c r="O247" s="97" t="s">
        <v>22</v>
      </c>
      <c r="P247" s="35"/>
      <c r="Q247" s="294"/>
    </row>
    <row r="248" spans="1:17" x14ac:dyDescent="0.25">
      <c r="A248" s="374" t="s">
        <v>23</v>
      </c>
      <c r="B248" s="104">
        <v>2</v>
      </c>
      <c r="C248" s="105">
        <v>2</v>
      </c>
      <c r="D248" s="105">
        <v>4</v>
      </c>
      <c r="E248" s="105">
        <v>1</v>
      </c>
      <c r="F248" s="105">
        <v>1</v>
      </c>
      <c r="G248" s="105" t="s">
        <v>281</v>
      </c>
      <c r="H248" s="163" t="s">
        <v>282</v>
      </c>
      <c r="I248" s="78">
        <f>500*1.18</f>
        <v>590</v>
      </c>
      <c r="J248" s="164" t="s">
        <v>1101</v>
      </c>
      <c r="K248" s="347">
        <v>42079</v>
      </c>
      <c r="L248" s="165" t="s">
        <v>34</v>
      </c>
      <c r="M248" s="104" t="s">
        <v>1102</v>
      </c>
      <c r="N248" s="147">
        <v>42151</v>
      </c>
      <c r="O248" s="325">
        <v>173905</v>
      </c>
      <c r="P248" s="166">
        <v>42242</v>
      </c>
      <c r="Q248" s="294">
        <v>1</v>
      </c>
    </row>
    <row r="249" spans="1:17" x14ac:dyDescent="0.25">
      <c r="A249" s="374" t="s">
        <v>23</v>
      </c>
      <c r="B249" s="104">
        <v>2</v>
      </c>
      <c r="C249" s="105">
        <v>2</v>
      </c>
      <c r="D249" s="105">
        <v>4</v>
      </c>
      <c r="E249" s="105">
        <v>1</v>
      </c>
      <c r="F249" s="105">
        <v>1</v>
      </c>
      <c r="G249" s="105" t="s">
        <v>1103</v>
      </c>
      <c r="H249" s="77" t="s">
        <v>1104</v>
      </c>
      <c r="I249" s="78">
        <v>53166.91</v>
      </c>
      <c r="J249" s="132" t="s">
        <v>1105</v>
      </c>
      <c r="K249" s="344">
        <v>42292</v>
      </c>
      <c r="L249" s="134" t="s">
        <v>34</v>
      </c>
      <c r="M249" s="82" t="s">
        <v>1106</v>
      </c>
      <c r="N249" s="133">
        <v>42334</v>
      </c>
      <c r="O249" s="322">
        <v>186466</v>
      </c>
      <c r="P249" s="133">
        <v>42340</v>
      </c>
      <c r="Q249" s="294">
        <v>1</v>
      </c>
    </row>
    <row r="250" spans="1:17" x14ac:dyDescent="0.25">
      <c r="A250" s="374" t="s">
        <v>23</v>
      </c>
      <c r="B250" s="104">
        <v>2</v>
      </c>
      <c r="C250" s="105">
        <v>2</v>
      </c>
      <c r="D250" s="105">
        <v>4</v>
      </c>
      <c r="E250" s="105">
        <v>1</v>
      </c>
      <c r="F250" s="105">
        <v>1</v>
      </c>
      <c r="G250" s="105" t="s">
        <v>1107</v>
      </c>
      <c r="H250" s="167" t="s">
        <v>1108</v>
      </c>
      <c r="I250" s="168">
        <f>1300*1.18</f>
        <v>1534</v>
      </c>
      <c r="J250" s="79" t="s">
        <v>1109</v>
      </c>
      <c r="K250" s="343">
        <v>42110</v>
      </c>
      <c r="L250" s="169" t="s">
        <v>34</v>
      </c>
      <c r="M250" s="170" t="s">
        <v>866</v>
      </c>
      <c r="N250" s="171">
        <v>42458</v>
      </c>
      <c r="O250" s="172">
        <v>200792</v>
      </c>
      <c r="P250" s="171">
        <v>42473</v>
      </c>
      <c r="Q250" s="294"/>
    </row>
    <row r="251" spans="1:17" x14ac:dyDescent="0.25">
      <c r="A251" s="374" t="s">
        <v>23</v>
      </c>
      <c r="B251" s="104">
        <v>2</v>
      </c>
      <c r="C251" s="105">
        <v>2</v>
      </c>
      <c r="D251" s="105">
        <v>4</v>
      </c>
      <c r="E251" s="105">
        <v>1</v>
      </c>
      <c r="F251" s="105">
        <v>1</v>
      </c>
      <c r="G251" s="105" t="s">
        <v>1110</v>
      </c>
      <c r="H251" s="173" t="s">
        <v>1111</v>
      </c>
      <c r="I251" s="174">
        <f>1000*1.18</f>
        <v>1180</v>
      </c>
      <c r="J251" s="175" t="s">
        <v>1112</v>
      </c>
      <c r="K251" s="343" t="s">
        <v>1113</v>
      </c>
      <c r="L251" s="81" t="s">
        <v>34</v>
      </c>
      <c r="M251" s="82" t="s">
        <v>1114</v>
      </c>
      <c r="N251" s="80" t="s">
        <v>1114</v>
      </c>
      <c r="O251" s="83">
        <v>210799</v>
      </c>
      <c r="P251" s="80">
        <v>42583</v>
      </c>
      <c r="Q251" s="294"/>
    </row>
    <row r="252" spans="1:17" x14ac:dyDescent="0.25">
      <c r="A252" s="374" t="s">
        <v>23</v>
      </c>
      <c r="B252" s="104">
        <v>2</v>
      </c>
      <c r="C252" s="105">
        <v>2</v>
      </c>
      <c r="D252" s="105">
        <v>4</v>
      </c>
      <c r="E252" s="105">
        <v>1</v>
      </c>
      <c r="F252" s="105">
        <v>1</v>
      </c>
      <c r="G252" s="105" t="s">
        <v>1115</v>
      </c>
      <c r="H252" s="77" t="s">
        <v>1116</v>
      </c>
      <c r="I252" s="78">
        <v>184662.68</v>
      </c>
      <c r="J252" s="132" t="s">
        <v>1117</v>
      </c>
      <c r="K252" s="344">
        <v>42566</v>
      </c>
      <c r="L252" s="134" t="s">
        <v>34</v>
      </c>
      <c r="M252" s="82" t="s">
        <v>1118</v>
      </c>
      <c r="N252" s="133">
        <v>42570</v>
      </c>
      <c r="O252" s="136">
        <v>210599</v>
      </c>
      <c r="P252" s="133">
        <v>42578</v>
      </c>
      <c r="Q252" s="294"/>
    </row>
    <row r="253" spans="1:17" x14ac:dyDescent="0.25">
      <c r="A253" s="374" t="s">
        <v>23</v>
      </c>
      <c r="B253" s="104">
        <v>2</v>
      </c>
      <c r="C253" s="105">
        <v>2</v>
      </c>
      <c r="D253" s="105">
        <v>4</v>
      </c>
      <c r="E253" s="105">
        <v>1</v>
      </c>
      <c r="F253" s="105">
        <v>1</v>
      </c>
      <c r="G253" s="105" t="s">
        <v>1115</v>
      </c>
      <c r="H253" s="77" t="s">
        <v>1116</v>
      </c>
      <c r="I253" s="78">
        <v>263598.03000000003</v>
      </c>
      <c r="J253" s="132" t="s">
        <v>1119</v>
      </c>
      <c r="K253" s="344">
        <v>42493</v>
      </c>
      <c r="L253" s="134" t="s">
        <v>34</v>
      </c>
      <c r="M253" s="82" t="s">
        <v>1120</v>
      </c>
      <c r="N253" s="133">
        <v>42570</v>
      </c>
      <c r="O253" s="136">
        <v>210810</v>
      </c>
      <c r="P253" s="133">
        <v>42584</v>
      </c>
      <c r="Q253" s="294"/>
    </row>
    <row r="254" spans="1:17" x14ac:dyDescent="0.25">
      <c r="A254" s="374" t="s">
        <v>23</v>
      </c>
      <c r="B254" s="104">
        <v>2</v>
      </c>
      <c r="C254" s="105">
        <v>2</v>
      </c>
      <c r="D254" s="105">
        <v>4</v>
      </c>
      <c r="E254" s="105">
        <v>1</v>
      </c>
      <c r="F254" s="105">
        <v>1</v>
      </c>
      <c r="G254" s="105" t="s">
        <v>1115</v>
      </c>
      <c r="H254" s="77" t="s">
        <v>1116</v>
      </c>
      <c r="I254" s="78">
        <v>835290.61</v>
      </c>
      <c r="J254" s="132" t="s">
        <v>717</v>
      </c>
      <c r="K254" s="344">
        <v>42571</v>
      </c>
      <c r="L254" s="134" t="s">
        <v>34</v>
      </c>
      <c r="M254" s="82" t="s">
        <v>1121</v>
      </c>
      <c r="N254" s="133"/>
      <c r="O254" s="136">
        <v>212759</v>
      </c>
      <c r="P254" s="133">
        <v>42606</v>
      </c>
      <c r="Q254" s="294"/>
    </row>
    <row r="255" spans="1:17" x14ac:dyDescent="0.25">
      <c r="A255" s="372" t="s">
        <v>6</v>
      </c>
      <c r="B255" s="27">
        <v>2</v>
      </c>
      <c r="C255" s="98">
        <v>2</v>
      </c>
      <c r="D255" s="98">
        <v>4</v>
      </c>
      <c r="E255" s="98">
        <v>2</v>
      </c>
      <c r="F255" s="98">
        <v>1</v>
      </c>
      <c r="G255" s="28" t="s">
        <v>8</v>
      </c>
      <c r="H255" s="99" t="s">
        <v>1122</v>
      </c>
      <c r="I255" s="30">
        <f>SUM(I256:I283)</f>
        <v>1798608.64</v>
      </c>
      <c r="J255" s="141"/>
      <c r="K255" s="346"/>
      <c r="L255" s="139"/>
      <c r="M255" s="34"/>
      <c r="N255" s="35"/>
      <c r="O255" s="97" t="s">
        <v>22</v>
      </c>
      <c r="P255" s="35"/>
      <c r="Q255" s="294"/>
    </row>
    <row r="256" spans="1:17" x14ac:dyDescent="0.25">
      <c r="A256" s="374" t="s">
        <v>23</v>
      </c>
      <c r="B256" s="104">
        <v>2</v>
      </c>
      <c r="C256" s="105">
        <v>2</v>
      </c>
      <c r="D256" s="105">
        <v>4</v>
      </c>
      <c r="E256" s="105">
        <v>2</v>
      </c>
      <c r="F256" s="105">
        <v>1</v>
      </c>
      <c r="G256" s="105" t="s">
        <v>1123</v>
      </c>
      <c r="H256" s="77" t="s">
        <v>1124</v>
      </c>
      <c r="I256" s="78">
        <v>15000</v>
      </c>
      <c r="J256" s="132" t="s">
        <v>1125</v>
      </c>
      <c r="K256" s="344">
        <v>41789</v>
      </c>
      <c r="L256" s="134" t="s">
        <v>34</v>
      </c>
      <c r="M256" s="82" t="s">
        <v>1126</v>
      </c>
      <c r="N256" s="133">
        <v>42442</v>
      </c>
      <c r="O256" s="136">
        <v>18756</v>
      </c>
      <c r="P256" s="133">
        <v>42444</v>
      </c>
      <c r="Q256" s="294"/>
    </row>
    <row r="257" spans="1:17" ht="25.5" x14ac:dyDescent="0.25">
      <c r="A257" s="374" t="s">
        <v>23</v>
      </c>
      <c r="B257" s="104">
        <v>2</v>
      </c>
      <c r="C257" s="105">
        <v>2</v>
      </c>
      <c r="D257" s="105">
        <v>4</v>
      </c>
      <c r="E257" s="105">
        <v>2</v>
      </c>
      <c r="F257" s="105">
        <v>1</v>
      </c>
      <c r="G257" s="105" t="s">
        <v>1127</v>
      </c>
      <c r="H257" s="167" t="s">
        <v>1128</v>
      </c>
      <c r="I257" s="168">
        <f>800*1.18</f>
        <v>944</v>
      </c>
      <c r="J257" s="79" t="s">
        <v>1129</v>
      </c>
      <c r="K257" s="343">
        <v>41648</v>
      </c>
      <c r="L257" s="169" t="s">
        <v>34</v>
      </c>
      <c r="M257" s="170" t="s">
        <v>1130</v>
      </c>
      <c r="N257" s="171">
        <v>41688</v>
      </c>
      <c r="O257" s="172">
        <v>69887</v>
      </c>
      <c r="P257" s="171">
        <v>41672</v>
      </c>
      <c r="Q257" s="294"/>
    </row>
    <row r="258" spans="1:17" x14ac:dyDescent="0.25">
      <c r="A258" s="374" t="s">
        <v>23</v>
      </c>
      <c r="B258" s="104">
        <v>2</v>
      </c>
      <c r="C258" s="105">
        <v>2</v>
      </c>
      <c r="D258" s="105">
        <v>4</v>
      </c>
      <c r="E258" s="105">
        <v>2</v>
      </c>
      <c r="F258" s="105">
        <v>1</v>
      </c>
      <c r="G258" s="105" t="s">
        <v>281</v>
      </c>
      <c r="H258" s="163" t="s">
        <v>282</v>
      </c>
      <c r="I258" s="78">
        <v>700</v>
      </c>
      <c r="J258" s="164" t="s">
        <v>1131</v>
      </c>
      <c r="K258" s="347">
        <v>42079</v>
      </c>
      <c r="L258" s="165" t="s">
        <v>34</v>
      </c>
      <c r="M258" s="104" t="s">
        <v>1132</v>
      </c>
      <c r="N258" s="147">
        <v>42149</v>
      </c>
      <c r="O258" s="325">
        <v>159792</v>
      </c>
      <c r="P258" s="166">
        <v>42152</v>
      </c>
      <c r="Q258" s="294">
        <v>1</v>
      </c>
    </row>
    <row r="259" spans="1:17" x14ac:dyDescent="0.25">
      <c r="A259" s="374" t="s">
        <v>23</v>
      </c>
      <c r="B259" s="104">
        <v>2</v>
      </c>
      <c r="C259" s="105">
        <v>2</v>
      </c>
      <c r="D259" s="105">
        <v>4</v>
      </c>
      <c r="E259" s="105">
        <v>2</v>
      </c>
      <c r="F259" s="105">
        <v>1</v>
      </c>
      <c r="G259" s="105" t="s">
        <v>281</v>
      </c>
      <c r="H259" s="163" t="s">
        <v>282</v>
      </c>
      <c r="I259" s="168">
        <f>2000*1.18</f>
        <v>2360</v>
      </c>
      <c r="J259" s="79" t="s">
        <v>1133</v>
      </c>
      <c r="K259" s="343">
        <v>42065</v>
      </c>
      <c r="L259" s="169" t="s">
        <v>34</v>
      </c>
      <c r="M259" s="170" t="s">
        <v>1134</v>
      </c>
      <c r="N259" s="171">
        <v>42179</v>
      </c>
      <c r="O259" s="324">
        <v>161993</v>
      </c>
      <c r="P259" s="171">
        <v>42166</v>
      </c>
      <c r="Q259" s="294">
        <v>1</v>
      </c>
    </row>
    <row r="260" spans="1:17" ht="25.5" x14ac:dyDescent="0.25">
      <c r="A260" s="374" t="s">
        <v>23</v>
      </c>
      <c r="B260" s="104">
        <v>2</v>
      </c>
      <c r="C260" s="105">
        <v>2</v>
      </c>
      <c r="D260" s="105">
        <v>4</v>
      </c>
      <c r="E260" s="105">
        <v>2</v>
      </c>
      <c r="F260" s="105">
        <v>1</v>
      </c>
      <c r="G260" s="104" t="s">
        <v>1135</v>
      </c>
      <c r="H260" s="86" t="s">
        <v>1136</v>
      </c>
      <c r="I260" s="145">
        <v>4436.74</v>
      </c>
      <c r="J260" s="149" t="s">
        <v>1137</v>
      </c>
      <c r="K260" s="348">
        <v>42298</v>
      </c>
      <c r="L260" s="151" t="s">
        <v>34</v>
      </c>
      <c r="M260" s="148" t="s">
        <v>1138</v>
      </c>
      <c r="N260" s="176">
        <v>42415</v>
      </c>
      <c r="O260" s="321">
        <v>199621</v>
      </c>
      <c r="P260" s="84">
        <v>42458</v>
      </c>
      <c r="Q260" s="294">
        <v>1</v>
      </c>
    </row>
    <row r="261" spans="1:17" x14ac:dyDescent="0.25">
      <c r="A261" s="374" t="s">
        <v>23</v>
      </c>
      <c r="B261" s="104">
        <v>2</v>
      </c>
      <c r="C261" s="105">
        <v>2</v>
      </c>
      <c r="D261" s="105">
        <v>4</v>
      </c>
      <c r="E261" s="105">
        <v>2</v>
      </c>
      <c r="F261" s="105">
        <v>1</v>
      </c>
      <c r="G261" s="105" t="s">
        <v>1107</v>
      </c>
      <c r="H261" s="167" t="s">
        <v>1108</v>
      </c>
      <c r="I261" s="78">
        <f>1300*1.18</f>
        <v>1534</v>
      </c>
      <c r="J261" s="164" t="s">
        <v>1139</v>
      </c>
      <c r="K261" s="347">
        <v>42250</v>
      </c>
      <c r="L261" s="165" t="s">
        <v>34</v>
      </c>
      <c r="M261" s="104" t="s">
        <v>1140</v>
      </c>
      <c r="N261" s="147">
        <v>42334</v>
      </c>
      <c r="O261" s="165">
        <v>196803</v>
      </c>
      <c r="P261" s="166">
        <v>42423</v>
      </c>
      <c r="Q261" s="294"/>
    </row>
    <row r="262" spans="1:17" x14ac:dyDescent="0.25">
      <c r="A262" s="374" t="s">
        <v>23</v>
      </c>
      <c r="B262" s="104">
        <v>2</v>
      </c>
      <c r="C262" s="105">
        <v>2</v>
      </c>
      <c r="D262" s="105">
        <v>4</v>
      </c>
      <c r="E262" s="105">
        <v>2</v>
      </c>
      <c r="F262" s="105">
        <v>1</v>
      </c>
      <c r="G262" s="105" t="s">
        <v>1110</v>
      </c>
      <c r="H262" s="173" t="s">
        <v>1111</v>
      </c>
      <c r="I262" s="168">
        <v>1180</v>
      </c>
      <c r="J262" s="79" t="s">
        <v>1141</v>
      </c>
      <c r="K262" s="343">
        <v>42198</v>
      </c>
      <c r="L262" s="169" t="s">
        <v>34</v>
      </c>
      <c r="M262" s="170" t="s">
        <v>1142</v>
      </c>
      <c r="N262" s="171">
        <v>42061</v>
      </c>
      <c r="O262" s="172">
        <v>197714</v>
      </c>
      <c r="P262" s="171">
        <v>42431</v>
      </c>
      <c r="Q262" s="294"/>
    </row>
    <row r="263" spans="1:17" x14ac:dyDescent="0.25">
      <c r="A263" s="374" t="s">
        <v>23</v>
      </c>
      <c r="B263" s="104">
        <v>2</v>
      </c>
      <c r="C263" s="105">
        <v>2</v>
      </c>
      <c r="D263" s="105">
        <v>4</v>
      </c>
      <c r="E263" s="105">
        <v>2</v>
      </c>
      <c r="F263" s="105">
        <v>1</v>
      </c>
      <c r="G263" s="105" t="s">
        <v>1123</v>
      </c>
      <c r="H263" s="77" t="s">
        <v>1124</v>
      </c>
      <c r="I263" s="78">
        <v>364000</v>
      </c>
      <c r="J263" s="132" t="s">
        <v>1143</v>
      </c>
      <c r="K263" s="344">
        <v>42138</v>
      </c>
      <c r="L263" s="134" t="s">
        <v>34</v>
      </c>
      <c r="M263" s="82" t="s">
        <v>1144</v>
      </c>
      <c r="N263" s="133">
        <v>42163</v>
      </c>
      <c r="O263" s="322">
        <v>198752</v>
      </c>
      <c r="P263" s="133">
        <v>42444</v>
      </c>
      <c r="Q263" s="294">
        <v>1</v>
      </c>
    </row>
    <row r="264" spans="1:17" x14ac:dyDescent="0.25">
      <c r="A264" s="374" t="s">
        <v>23</v>
      </c>
      <c r="B264" s="104">
        <v>2</v>
      </c>
      <c r="C264" s="105">
        <v>2</v>
      </c>
      <c r="D264" s="105">
        <v>4</v>
      </c>
      <c r="E264" s="105">
        <v>2</v>
      </c>
      <c r="F264" s="105">
        <v>1</v>
      </c>
      <c r="G264" s="105" t="s">
        <v>1110</v>
      </c>
      <c r="H264" s="173" t="s">
        <v>1111</v>
      </c>
      <c r="I264" s="78">
        <v>590</v>
      </c>
      <c r="J264" s="132" t="s">
        <v>1145</v>
      </c>
      <c r="K264" s="344">
        <v>41879</v>
      </c>
      <c r="L264" s="134" t="s">
        <v>34</v>
      </c>
      <c r="M264" s="82" t="s">
        <v>1146</v>
      </c>
      <c r="N264" s="133">
        <v>41901</v>
      </c>
      <c r="O264" s="136">
        <v>210638</v>
      </c>
      <c r="P264" s="133">
        <v>42646</v>
      </c>
      <c r="Q264" s="294"/>
    </row>
    <row r="265" spans="1:17" x14ac:dyDescent="0.25">
      <c r="A265" s="374" t="s">
        <v>23</v>
      </c>
      <c r="B265" s="104">
        <v>2</v>
      </c>
      <c r="C265" s="105">
        <v>2</v>
      </c>
      <c r="D265" s="105">
        <v>4</v>
      </c>
      <c r="E265" s="105">
        <v>2</v>
      </c>
      <c r="F265" s="105">
        <v>1</v>
      </c>
      <c r="G265" s="105" t="s">
        <v>1110</v>
      </c>
      <c r="H265" s="173" t="s">
        <v>1111</v>
      </c>
      <c r="I265" s="168">
        <v>1180</v>
      </c>
      <c r="J265" s="79" t="s">
        <v>1147</v>
      </c>
      <c r="K265" s="343">
        <v>42423</v>
      </c>
      <c r="L265" s="169" t="s">
        <v>34</v>
      </c>
      <c r="M265" s="170" t="s">
        <v>774</v>
      </c>
      <c r="N265" s="171">
        <v>42445</v>
      </c>
      <c r="O265" s="172">
        <v>215201</v>
      </c>
      <c r="P265" s="171">
        <v>42643</v>
      </c>
      <c r="Q265" s="294"/>
    </row>
    <row r="266" spans="1:17" x14ac:dyDescent="0.25">
      <c r="A266" s="374" t="s">
        <v>23</v>
      </c>
      <c r="B266" s="104">
        <v>2</v>
      </c>
      <c r="C266" s="105">
        <v>2</v>
      </c>
      <c r="D266" s="105">
        <v>4</v>
      </c>
      <c r="E266" s="105">
        <v>2</v>
      </c>
      <c r="F266" s="105">
        <v>1</v>
      </c>
      <c r="G266" s="105" t="s">
        <v>1110</v>
      </c>
      <c r="H266" s="173" t="s">
        <v>1111</v>
      </c>
      <c r="I266" s="168">
        <f>1000*1.18</f>
        <v>1180</v>
      </c>
      <c r="J266" s="79" t="s">
        <v>1148</v>
      </c>
      <c r="K266" s="343">
        <v>42481</v>
      </c>
      <c r="L266" s="169" t="s">
        <v>34</v>
      </c>
      <c r="M266" s="170" t="s">
        <v>1149</v>
      </c>
      <c r="N266" s="171">
        <v>42531</v>
      </c>
      <c r="O266" s="172">
        <v>208421</v>
      </c>
      <c r="P266" s="171">
        <v>42556</v>
      </c>
      <c r="Q266" s="294"/>
    </row>
    <row r="267" spans="1:17" s="138" customFormat="1" x14ac:dyDescent="0.25">
      <c r="A267" s="374" t="s">
        <v>23</v>
      </c>
      <c r="B267" s="104">
        <v>2</v>
      </c>
      <c r="C267" s="105">
        <v>2</v>
      </c>
      <c r="D267" s="105">
        <v>4</v>
      </c>
      <c r="E267" s="105">
        <v>2</v>
      </c>
      <c r="F267" s="105">
        <v>1</v>
      </c>
      <c r="G267" s="105" t="s">
        <v>1110</v>
      </c>
      <c r="H267" s="177" t="s">
        <v>1111</v>
      </c>
      <c r="I267" s="168">
        <v>1180</v>
      </c>
      <c r="J267" s="79" t="s">
        <v>1150</v>
      </c>
      <c r="K267" s="343">
        <v>42425</v>
      </c>
      <c r="L267" s="178" t="s">
        <v>34</v>
      </c>
      <c r="M267" s="170" t="s">
        <v>1151</v>
      </c>
      <c r="N267" s="119">
        <v>42440</v>
      </c>
      <c r="O267" s="179">
        <v>201183</v>
      </c>
      <c r="P267" s="119">
        <v>42478</v>
      </c>
      <c r="Q267" s="295"/>
    </row>
    <row r="268" spans="1:17" x14ac:dyDescent="0.25">
      <c r="A268" s="374" t="s">
        <v>23</v>
      </c>
      <c r="B268" s="104">
        <v>2</v>
      </c>
      <c r="C268" s="105">
        <v>2</v>
      </c>
      <c r="D268" s="105">
        <v>4</v>
      </c>
      <c r="E268" s="105">
        <v>2</v>
      </c>
      <c r="F268" s="105">
        <v>1</v>
      </c>
      <c r="G268" s="105" t="s">
        <v>1107</v>
      </c>
      <c r="H268" s="167" t="s">
        <v>1108</v>
      </c>
      <c r="I268" s="78">
        <f>2500*1.18</f>
        <v>2950</v>
      </c>
      <c r="J268" s="164" t="s">
        <v>1152</v>
      </c>
      <c r="K268" s="347">
        <v>42243</v>
      </c>
      <c r="L268" s="134" t="s">
        <v>34</v>
      </c>
      <c r="M268" s="104" t="s">
        <v>1153</v>
      </c>
      <c r="N268" s="147">
        <v>42461</v>
      </c>
      <c r="O268" s="165">
        <v>202323</v>
      </c>
      <c r="P268" s="166">
        <v>42488</v>
      </c>
      <c r="Q268" s="294"/>
    </row>
    <row r="269" spans="1:17" x14ac:dyDescent="0.25">
      <c r="A269" s="374" t="s">
        <v>23</v>
      </c>
      <c r="B269" s="104">
        <v>2</v>
      </c>
      <c r="C269" s="105">
        <v>2</v>
      </c>
      <c r="D269" s="105">
        <v>4</v>
      </c>
      <c r="E269" s="105">
        <v>2</v>
      </c>
      <c r="F269" s="105">
        <v>1</v>
      </c>
      <c r="G269" s="105" t="s">
        <v>1154</v>
      </c>
      <c r="H269" s="77" t="s">
        <v>1155</v>
      </c>
      <c r="I269" s="78">
        <f>500*1.18</f>
        <v>590</v>
      </c>
      <c r="J269" s="79" t="s">
        <v>1156</v>
      </c>
      <c r="K269" s="343">
        <v>41610</v>
      </c>
      <c r="L269" s="81" t="s">
        <v>34</v>
      </c>
      <c r="M269" s="135" t="s">
        <v>1157</v>
      </c>
      <c r="N269" s="133">
        <v>41688</v>
      </c>
      <c r="O269" s="322">
        <v>202667</v>
      </c>
      <c r="P269" s="133">
        <v>42493</v>
      </c>
      <c r="Q269" s="294">
        <v>1</v>
      </c>
    </row>
    <row r="270" spans="1:17" s="138" customFormat="1" x14ac:dyDescent="0.25">
      <c r="A270" s="374" t="s">
        <v>23</v>
      </c>
      <c r="B270" s="104">
        <v>2</v>
      </c>
      <c r="C270" s="105">
        <v>2</v>
      </c>
      <c r="D270" s="105">
        <v>4</v>
      </c>
      <c r="E270" s="105">
        <v>2</v>
      </c>
      <c r="F270" s="105">
        <v>1</v>
      </c>
      <c r="G270" s="105" t="s">
        <v>1110</v>
      </c>
      <c r="H270" s="177" t="s">
        <v>1111</v>
      </c>
      <c r="I270" s="78">
        <f>1000*1.18</f>
        <v>1180</v>
      </c>
      <c r="J270" s="79" t="s">
        <v>1158</v>
      </c>
      <c r="K270" s="343">
        <v>42439</v>
      </c>
      <c r="L270" s="81" t="s">
        <v>34</v>
      </c>
      <c r="M270" s="135" t="s">
        <v>1159</v>
      </c>
      <c r="N270" s="133">
        <v>42464</v>
      </c>
      <c r="O270" s="136">
        <v>215224</v>
      </c>
      <c r="P270" s="133">
        <v>42643</v>
      </c>
      <c r="Q270" s="295"/>
    </row>
    <row r="271" spans="1:17" x14ac:dyDescent="0.25">
      <c r="A271" s="374" t="s">
        <v>23</v>
      </c>
      <c r="B271" s="104">
        <v>2</v>
      </c>
      <c r="C271" s="105">
        <v>2</v>
      </c>
      <c r="D271" s="105">
        <v>4</v>
      </c>
      <c r="E271" s="105">
        <v>2</v>
      </c>
      <c r="F271" s="105">
        <v>1</v>
      </c>
      <c r="G271" s="105" t="s">
        <v>1110</v>
      </c>
      <c r="H271" s="173" t="s">
        <v>1111</v>
      </c>
      <c r="I271" s="168">
        <v>1180</v>
      </c>
      <c r="J271" s="79" t="s">
        <v>1160</v>
      </c>
      <c r="K271" s="343">
        <v>42460</v>
      </c>
      <c r="L271" s="169" t="s">
        <v>34</v>
      </c>
      <c r="M271" s="170" t="s">
        <v>1161</v>
      </c>
      <c r="N271" s="171">
        <v>42489</v>
      </c>
      <c r="O271" s="172">
        <v>202697</v>
      </c>
      <c r="P271" s="171">
        <v>42643</v>
      </c>
      <c r="Q271" s="294"/>
    </row>
    <row r="272" spans="1:17" x14ac:dyDescent="0.25">
      <c r="A272" s="374" t="s">
        <v>23</v>
      </c>
      <c r="B272" s="104">
        <v>2</v>
      </c>
      <c r="C272" s="105">
        <v>2</v>
      </c>
      <c r="D272" s="105">
        <v>4</v>
      </c>
      <c r="E272" s="105">
        <v>2</v>
      </c>
      <c r="F272" s="105">
        <v>1</v>
      </c>
      <c r="G272" s="105" t="s">
        <v>1162</v>
      </c>
      <c r="H272" s="77" t="s">
        <v>1163</v>
      </c>
      <c r="I272" s="78">
        <v>684000</v>
      </c>
      <c r="J272" s="132" t="s">
        <v>1164</v>
      </c>
      <c r="K272" s="344">
        <v>42459</v>
      </c>
      <c r="L272" s="134" t="s">
        <v>34</v>
      </c>
      <c r="M272" s="82" t="s">
        <v>1165</v>
      </c>
      <c r="N272" s="133">
        <v>42489</v>
      </c>
      <c r="O272" s="136">
        <v>203943</v>
      </c>
      <c r="P272" s="133">
        <v>42502</v>
      </c>
      <c r="Q272" s="294"/>
    </row>
    <row r="273" spans="1:17" x14ac:dyDescent="0.25">
      <c r="A273" s="374" t="s">
        <v>23</v>
      </c>
      <c r="B273" s="104">
        <v>2</v>
      </c>
      <c r="C273" s="105">
        <v>2</v>
      </c>
      <c r="D273" s="105">
        <v>4</v>
      </c>
      <c r="E273" s="105">
        <v>2</v>
      </c>
      <c r="F273" s="105">
        <v>1</v>
      </c>
      <c r="G273" s="105" t="s">
        <v>1110</v>
      </c>
      <c r="H273" s="173" t="s">
        <v>1111</v>
      </c>
      <c r="I273" s="180">
        <v>1180</v>
      </c>
      <c r="J273" s="175" t="s">
        <v>1166</v>
      </c>
      <c r="K273" s="343">
        <v>42481</v>
      </c>
      <c r="L273" s="169" t="s">
        <v>34</v>
      </c>
      <c r="M273" s="181" t="s">
        <v>1149</v>
      </c>
      <c r="N273" s="171">
        <v>42536</v>
      </c>
      <c r="O273" s="182">
        <v>207184</v>
      </c>
      <c r="P273" s="183">
        <v>42542</v>
      </c>
      <c r="Q273" s="294"/>
    </row>
    <row r="274" spans="1:17" ht="25.5" x14ac:dyDescent="0.25">
      <c r="A274" s="374" t="s">
        <v>23</v>
      </c>
      <c r="B274" s="104">
        <v>2</v>
      </c>
      <c r="C274" s="105">
        <v>2</v>
      </c>
      <c r="D274" s="105">
        <v>4</v>
      </c>
      <c r="E274" s="105">
        <v>2</v>
      </c>
      <c r="F274" s="105">
        <v>1</v>
      </c>
      <c r="G274" s="105" t="s">
        <v>1167</v>
      </c>
      <c r="H274" s="143" t="s">
        <v>1168</v>
      </c>
      <c r="I274" s="78">
        <f>2600*1.18</f>
        <v>3068</v>
      </c>
      <c r="J274" s="164" t="s">
        <v>1169</v>
      </c>
      <c r="K274" s="347">
        <v>42513</v>
      </c>
      <c r="L274" s="165" t="s">
        <v>34</v>
      </c>
      <c r="M274" s="76" t="s">
        <v>554</v>
      </c>
      <c r="N274" s="110">
        <v>42541</v>
      </c>
      <c r="O274" s="325">
        <v>207729</v>
      </c>
      <c r="P274" s="166">
        <v>42549</v>
      </c>
      <c r="Q274" s="294">
        <v>1</v>
      </c>
    </row>
    <row r="275" spans="1:17" x14ac:dyDescent="0.25">
      <c r="A275" s="374" t="s">
        <v>23</v>
      </c>
      <c r="B275" s="104">
        <v>2</v>
      </c>
      <c r="C275" s="105">
        <v>2</v>
      </c>
      <c r="D275" s="105">
        <v>4</v>
      </c>
      <c r="E275" s="105">
        <v>2</v>
      </c>
      <c r="F275" s="105">
        <v>1</v>
      </c>
      <c r="G275" s="105" t="s">
        <v>1170</v>
      </c>
      <c r="H275" s="77" t="s">
        <v>1171</v>
      </c>
      <c r="I275" s="78">
        <v>664150</v>
      </c>
      <c r="J275" s="132" t="s">
        <v>1172</v>
      </c>
      <c r="K275" s="344">
        <v>42464</v>
      </c>
      <c r="L275" s="134" t="s">
        <v>34</v>
      </c>
      <c r="M275" s="82" t="s">
        <v>1173</v>
      </c>
      <c r="N275" s="133"/>
      <c r="O275" s="136">
        <v>208672</v>
      </c>
      <c r="P275" s="133">
        <v>42558</v>
      </c>
      <c r="Q275" s="294"/>
    </row>
    <row r="276" spans="1:17" x14ac:dyDescent="0.25">
      <c r="A276" s="374" t="s">
        <v>23</v>
      </c>
      <c r="B276" s="104">
        <v>2</v>
      </c>
      <c r="C276" s="105">
        <v>2</v>
      </c>
      <c r="D276" s="105">
        <v>4</v>
      </c>
      <c r="E276" s="105">
        <v>2</v>
      </c>
      <c r="F276" s="105">
        <v>1</v>
      </c>
      <c r="G276" s="105" t="s">
        <v>1110</v>
      </c>
      <c r="H276" s="173" t="s">
        <v>1111</v>
      </c>
      <c r="I276" s="174">
        <f>1000*1.18</f>
        <v>1180</v>
      </c>
      <c r="J276" s="175" t="s">
        <v>1174</v>
      </c>
      <c r="K276" s="343">
        <v>42479</v>
      </c>
      <c r="L276" s="81" t="s">
        <v>34</v>
      </c>
      <c r="M276" s="82" t="s">
        <v>1175</v>
      </c>
      <c r="N276" s="80">
        <v>42562</v>
      </c>
      <c r="O276" s="83">
        <v>209256</v>
      </c>
      <c r="P276" s="80">
        <v>42566</v>
      </c>
      <c r="Q276" s="294"/>
    </row>
    <row r="277" spans="1:17" ht="25.5" x14ac:dyDescent="0.25">
      <c r="A277" s="374" t="s">
        <v>23</v>
      </c>
      <c r="B277" s="104">
        <v>2</v>
      </c>
      <c r="C277" s="105">
        <v>2</v>
      </c>
      <c r="D277" s="105">
        <v>4</v>
      </c>
      <c r="E277" s="105">
        <v>2</v>
      </c>
      <c r="F277" s="105">
        <v>1</v>
      </c>
      <c r="G277" s="105" t="s">
        <v>1167</v>
      </c>
      <c r="H277" s="143" t="s">
        <v>1168</v>
      </c>
      <c r="I277" s="78">
        <v>29500</v>
      </c>
      <c r="J277" s="164" t="s">
        <v>1176</v>
      </c>
      <c r="K277" s="347">
        <v>42551</v>
      </c>
      <c r="L277" s="165" t="s">
        <v>34</v>
      </c>
      <c r="M277" s="76" t="s">
        <v>1177</v>
      </c>
      <c r="N277" s="110">
        <v>42564</v>
      </c>
      <c r="O277" s="325">
        <v>209322</v>
      </c>
      <c r="P277" s="166">
        <v>42570</v>
      </c>
      <c r="Q277" s="294">
        <v>1</v>
      </c>
    </row>
    <row r="278" spans="1:17" x14ac:dyDescent="0.25">
      <c r="A278" s="374" t="s">
        <v>23</v>
      </c>
      <c r="B278" s="104">
        <v>2</v>
      </c>
      <c r="C278" s="105">
        <v>2</v>
      </c>
      <c r="D278" s="105">
        <v>4</v>
      </c>
      <c r="E278" s="105">
        <v>2</v>
      </c>
      <c r="F278" s="105">
        <v>1</v>
      </c>
      <c r="G278" s="105" t="s">
        <v>1178</v>
      </c>
      <c r="H278" s="143" t="s">
        <v>1179</v>
      </c>
      <c r="I278" s="78">
        <v>590</v>
      </c>
      <c r="J278" s="164" t="s">
        <v>1180</v>
      </c>
      <c r="K278" s="347">
        <v>41879</v>
      </c>
      <c r="L278" s="165" t="s">
        <v>34</v>
      </c>
      <c r="M278" s="76" t="s">
        <v>1146</v>
      </c>
      <c r="N278" s="110">
        <v>41901</v>
      </c>
      <c r="O278" s="165">
        <v>210638</v>
      </c>
      <c r="P278" s="166">
        <v>42646</v>
      </c>
      <c r="Q278" s="294"/>
    </row>
    <row r="279" spans="1:17" ht="25.5" x14ac:dyDescent="0.25">
      <c r="A279" s="374" t="s">
        <v>23</v>
      </c>
      <c r="B279" s="104">
        <v>2</v>
      </c>
      <c r="C279" s="105">
        <v>2</v>
      </c>
      <c r="D279" s="105">
        <v>4</v>
      </c>
      <c r="E279" s="105">
        <v>2</v>
      </c>
      <c r="F279" s="105">
        <v>1</v>
      </c>
      <c r="G279" s="105" t="s">
        <v>1181</v>
      </c>
      <c r="H279" s="77" t="s">
        <v>1182</v>
      </c>
      <c r="I279" s="78">
        <f>5000*1.18</f>
        <v>5900</v>
      </c>
      <c r="J279" s="79" t="s">
        <v>1183</v>
      </c>
      <c r="K279" s="343">
        <v>42576</v>
      </c>
      <c r="L279" s="81" t="s">
        <v>34</v>
      </c>
      <c r="M279" s="135" t="s">
        <v>1184</v>
      </c>
      <c r="N279" s="133">
        <v>42578</v>
      </c>
      <c r="O279" s="136">
        <v>210899</v>
      </c>
      <c r="P279" s="133">
        <v>42586</v>
      </c>
      <c r="Q279" s="294"/>
    </row>
    <row r="280" spans="1:17" ht="25.5" x14ac:dyDescent="0.25">
      <c r="A280" s="374" t="s">
        <v>23</v>
      </c>
      <c r="B280" s="104">
        <v>2</v>
      </c>
      <c r="C280" s="105">
        <v>2</v>
      </c>
      <c r="D280" s="105">
        <v>4</v>
      </c>
      <c r="E280" s="105">
        <v>2</v>
      </c>
      <c r="F280" s="105">
        <v>1</v>
      </c>
      <c r="G280" s="104" t="s">
        <v>1185</v>
      </c>
      <c r="H280" s="130" t="s">
        <v>472</v>
      </c>
      <c r="I280" s="168">
        <v>2188.9</v>
      </c>
      <c r="J280" s="79" t="s">
        <v>1186</v>
      </c>
      <c r="K280" s="343">
        <v>42313</v>
      </c>
      <c r="L280" s="169" t="s">
        <v>34</v>
      </c>
      <c r="M280" s="170" t="s">
        <v>1187</v>
      </c>
      <c r="N280" s="171">
        <v>42552</v>
      </c>
      <c r="O280" s="172">
        <v>214118</v>
      </c>
      <c r="P280" s="171">
        <v>42626</v>
      </c>
      <c r="Q280" s="294"/>
    </row>
    <row r="281" spans="1:17" x14ac:dyDescent="0.25">
      <c r="A281" s="374" t="s">
        <v>23</v>
      </c>
      <c r="B281" s="104">
        <v>2</v>
      </c>
      <c r="C281" s="105">
        <v>2</v>
      </c>
      <c r="D281" s="105">
        <v>4</v>
      </c>
      <c r="E281" s="105">
        <v>2</v>
      </c>
      <c r="F281" s="105">
        <v>1</v>
      </c>
      <c r="G281" s="105" t="s">
        <v>1110</v>
      </c>
      <c r="H281" s="173" t="s">
        <v>1111</v>
      </c>
      <c r="I281" s="168">
        <v>1180</v>
      </c>
      <c r="J281" s="79" t="s">
        <v>1188</v>
      </c>
      <c r="K281" s="343">
        <v>42522</v>
      </c>
      <c r="L281" s="169" t="s">
        <v>34</v>
      </c>
      <c r="M281" s="170" t="s">
        <v>1189</v>
      </c>
      <c r="N281" s="171">
        <v>42578</v>
      </c>
      <c r="O281" s="172">
        <v>215352</v>
      </c>
      <c r="P281" s="171">
        <v>42646</v>
      </c>
      <c r="Q281" s="294"/>
    </row>
    <row r="282" spans="1:17" ht="25.5" x14ac:dyDescent="0.25">
      <c r="A282" s="374" t="s">
        <v>23</v>
      </c>
      <c r="B282" s="104">
        <v>2</v>
      </c>
      <c r="C282" s="105">
        <v>2</v>
      </c>
      <c r="D282" s="105">
        <v>4</v>
      </c>
      <c r="E282" s="105">
        <v>2</v>
      </c>
      <c r="F282" s="105">
        <v>1</v>
      </c>
      <c r="G282" s="105" t="s">
        <v>1110</v>
      </c>
      <c r="H282" s="173" t="s">
        <v>1111</v>
      </c>
      <c r="I282" s="168">
        <v>1180</v>
      </c>
      <c r="J282" s="79" t="s">
        <v>1190</v>
      </c>
      <c r="K282" s="343">
        <v>42439</v>
      </c>
      <c r="L282" s="169" t="s">
        <v>34</v>
      </c>
      <c r="M282" s="170" t="s">
        <v>1159</v>
      </c>
      <c r="N282" s="171">
        <v>42464</v>
      </c>
      <c r="O282" s="172">
        <v>215224</v>
      </c>
      <c r="P282" s="171">
        <v>42643</v>
      </c>
      <c r="Q282" s="294"/>
    </row>
    <row r="283" spans="1:17" x14ac:dyDescent="0.25">
      <c r="A283" s="374" t="s">
        <v>23</v>
      </c>
      <c r="B283" s="104">
        <v>2</v>
      </c>
      <c r="C283" s="105">
        <v>2</v>
      </c>
      <c r="D283" s="105">
        <v>4</v>
      </c>
      <c r="E283" s="105">
        <v>2</v>
      </c>
      <c r="F283" s="105">
        <v>1</v>
      </c>
      <c r="G283" s="105" t="s">
        <v>1167</v>
      </c>
      <c r="H283" s="143" t="s">
        <v>1168</v>
      </c>
      <c r="I283" s="78">
        <f>3650*1.18</f>
        <v>4307</v>
      </c>
      <c r="J283" s="79" t="s">
        <v>1191</v>
      </c>
      <c r="K283" s="343">
        <v>42530</v>
      </c>
      <c r="L283" s="81" t="s">
        <v>34</v>
      </c>
      <c r="M283" s="135" t="s">
        <v>1192</v>
      </c>
      <c r="N283" s="133">
        <v>42641</v>
      </c>
      <c r="O283" s="322">
        <v>215450</v>
      </c>
      <c r="P283" s="133">
        <v>42649</v>
      </c>
      <c r="Q283" s="294"/>
    </row>
    <row r="284" spans="1:17" x14ac:dyDescent="0.25">
      <c r="A284" s="372" t="s">
        <v>6</v>
      </c>
      <c r="B284" s="27">
        <v>2</v>
      </c>
      <c r="C284" s="98">
        <v>2</v>
      </c>
      <c r="D284" s="98">
        <v>5</v>
      </c>
      <c r="E284" s="98">
        <v>1</v>
      </c>
      <c r="F284" s="98">
        <v>1</v>
      </c>
      <c r="G284" s="28" t="s">
        <v>8</v>
      </c>
      <c r="H284" s="99" t="s">
        <v>1193</v>
      </c>
      <c r="I284" s="30">
        <f>SUM(I285:I286)</f>
        <v>61203193.140000001</v>
      </c>
      <c r="J284" s="141"/>
      <c r="K284" s="346"/>
      <c r="L284" s="139"/>
      <c r="M284" s="34"/>
      <c r="N284" s="35"/>
      <c r="O284" s="97" t="s">
        <v>22</v>
      </c>
      <c r="P284" s="35"/>
      <c r="Q284" s="294"/>
    </row>
    <row r="285" spans="1:17" ht="25.5" x14ac:dyDescent="0.25">
      <c r="A285" s="374" t="s">
        <v>23</v>
      </c>
      <c r="B285" s="104">
        <v>2</v>
      </c>
      <c r="C285" s="105">
        <v>2</v>
      </c>
      <c r="D285" s="105">
        <v>5</v>
      </c>
      <c r="E285" s="105">
        <v>1</v>
      </c>
      <c r="F285" s="105">
        <v>1</v>
      </c>
      <c r="G285" s="184" t="s">
        <v>1194</v>
      </c>
      <c r="H285" s="185" t="s">
        <v>1195</v>
      </c>
      <c r="I285" s="78">
        <v>93273.61</v>
      </c>
      <c r="J285" s="132" t="s">
        <v>1196</v>
      </c>
      <c r="K285" s="344">
        <v>42470</v>
      </c>
      <c r="L285" s="134"/>
      <c r="M285" s="135" t="s">
        <v>1197</v>
      </c>
      <c r="N285" s="133" t="s">
        <v>1198</v>
      </c>
      <c r="O285" s="317">
        <v>220977</v>
      </c>
      <c r="P285" s="133">
        <v>42759</v>
      </c>
      <c r="Q285" s="294">
        <v>1</v>
      </c>
    </row>
    <row r="286" spans="1:17" x14ac:dyDescent="0.25">
      <c r="A286" s="374" t="s">
        <v>23</v>
      </c>
      <c r="B286" s="104">
        <v>2</v>
      </c>
      <c r="C286" s="105">
        <v>2</v>
      </c>
      <c r="D286" s="105">
        <v>5</v>
      </c>
      <c r="E286" s="105">
        <v>1</v>
      </c>
      <c r="F286" s="105">
        <v>1</v>
      </c>
      <c r="G286" s="105" t="s">
        <v>1199</v>
      </c>
      <c r="H286" s="77" t="s">
        <v>1200</v>
      </c>
      <c r="I286" s="78">
        <v>61109919.530000001</v>
      </c>
      <c r="J286" s="132" t="s">
        <v>1200</v>
      </c>
      <c r="K286" s="344"/>
      <c r="L286" s="134"/>
      <c r="M286" s="82"/>
      <c r="N286" s="133"/>
      <c r="O286" s="136"/>
      <c r="P286" s="133"/>
      <c r="Q286" s="294"/>
    </row>
    <row r="287" spans="1:17" x14ac:dyDescent="0.25">
      <c r="A287" s="372" t="s">
        <v>6</v>
      </c>
      <c r="B287" s="27">
        <v>2</v>
      </c>
      <c r="C287" s="98">
        <v>2</v>
      </c>
      <c r="D287" s="98">
        <v>5</v>
      </c>
      <c r="E287" s="98">
        <v>3</v>
      </c>
      <c r="F287" s="98">
        <v>4</v>
      </c>
      <c r="G287" s="28" t="s">
        <v>8</v>
      </c>
      <c r="H287" s="99" t="s">
        <v>1201</v>
      </c>
      <c r="I287" s="30">
        <f>+I288</f>
        <v>179536.05</v>
      </c>
      <c r="J287" s="141"/>
      <c r="K287" s="346"/>
      <c r="L287" s="139"/>
      <c r="M287" s="34"/>
      <c r="N287" s="35"/>
      <c r="O287" s="97" t="s">
        <v>22</v>
      </c>
      <c r="P287" s="35"/>
      <c r="Q287" s="294"/>
    </row>
    <row r="288" spans="1:17" x14ac:dyDescent="0.25">
      <c r="A288" s="374" t="s">
        <v>23</v>
      </c>
      <c r="B288" s="104">
        <v>2</v>
      </c>
      <c r="C288" s="105">
        <v>2</v>
      </c>
      <c r="D288" s="105">
        <v>5</v>
      </c>
      <c r="E288" s="105">
        <v>3</v>
      </c>
      <c r="F288" s="105">
        <v>4</v>
      </c>
      <c r="G288" s="105" t="s">
        <v>1202</v>
      </c>
      <c r="H288" s="77" t="s">
        <v>1203</v>
      </c>
      <c r="I288" s="78">
        <v>179536.05</v>
      </c>
      <c r="J288" s="132" t="s">
        <v>1204</v>
      </c>
      <c r="K288" s="344">
        <v>42422</v>
      </c>
      <c r="L288" s="134" t="s">
        <v>34</v>
      </c>
      <c r="M288" s="82" t="s">
        <v>648</v>
      </c>
      <c r="N288" s="133">
        <v>42522</v>
      </c>
      <c r="O288" s="322">
        <v>208595</v>
      </c>
      <c r="P288" s="133">
        <v>42557</v>
      </c>
      <c r="Q288" s="294">
        <v>1</v>
      </c>
    </row>
    <row r="289" spans="1:17" ht="25.5" x14ac:dyDescent="0.25">
      <c r="A289" s="372" t="s">
        <v>6</v>
      </c>
      <c r="B289" s="27">
        <v>2</v>
      </c>
      <c r="C289" s="98">
        <v>2</v>
      </c>
      <c r="D289" s="98">
        <v>5</v>
      </c>
      <c r="E289" s="98">
        <v>4</v>
      </c>
      <c r="F289" s="98">
        <v>1</v>
      </c>
      <c r="G289" s="28" t="s">
        <v>8</v>
      </c>
      <c r="H289" s="99" t="s">
        <v>1205</v>
      </c>
      <c r="I289" s="30">
        <f>SUM(I290:I305)</f>
        <v>7862388.1299999999</v>
      </c>
      <c r="J289" s="141"/>
      <c r="K289" s="346"/>
      <c r="L289" s="139"/>
      <c r="M289" s="34"/>
      <c r="N289" s="35"/>
      <c r="O289" s="97" t="s">
        <v>22</v>
      </c>
      <c r="P289" s="35"/>
      <c r="Q289" s="294"/>
    </row>
    <row r="290" spans="1:17" x14ac:dyDescent="0.25">
      <c r="A290" s="374" t="s">
        <v>23</v>
      </c>
      <c r="B290" s="104">
        <v>2</v>
      </c>
      <c r="C290" s="104">
        <v>2</v>
      </c>
      <c r="D290" s="104">
        <v>5</v>
      </c>
      <c r="E290" s="104">
        <v>4</v>
      </c>
      <c r="F290" s="104">
        <v>1</v>
      </c>
      <c r="G290" s="105" t="s">
        <v>1123</v>
      </c>
      <c r="H290" s="77" t="s">
        <v>1124</v>
      </c>
      <c r="I290" s="78">
        <v>23000</v>
      </c>
      <c r="J290" s="79" t="s">
        <v>1206</v>
      </c>
      <c r="K290" s="343">
        <v>41765</v>
      </c>
      <c r="L290" s="81" t="s">
        <v>34</v>
      </c>
      <c r="M290" s="135" t="s">
        <v>1207</v>
      </c>
      <c r="N290" s="133">
        <v>41956</v>
      </c>
      <c r="O290" s="136">
        <v>132164</v>
      </c>
      <c r="P290" s="133">
        <v>41964</v>
      </c>
      <c r="Q290" s="294"/>
    </row>
    <row r="291" spans="1:17" x14ac:dyDescent="0.25">
      <c r="A291" s="374" t="s">
        <v>23</v>
      </c>
      <c r="B291" s="104">
        <v>2</v>
      </c>
      <c r="C291" s="104">
        <v>2</v>
      </c>
      <c r="D291" s="104">
        <v>5</v>
      </c>
      <c r="E291" s="104">
        <v>4</v>
      </c>
      <c r="F291" s="104">
        <v>1</v>
      </c>
      <c r="G291" s="105" t="s">
        <v>1170</v>
      </c>
      <c r="H291" s="186" t="s">
        <v>1171</v>
      </c>
      <c r="I291" s="78">
        <v>16048</v>
      </c>
      <c r="J291" s="79" t="s">
        <v>1208</v>
      </c>
      <c r="K291" s="343">
        <v>41813</v>
      </c>
      <c r="L291" s="81" t="s">
        <v>34</v>
      </c>
      <c r="M291" s="135" t="s">
        <v>1209</v>
      </c>
      <c r="N291" s="133"/>
      <c r="O291" s="136">
        <v>198343</v>
      </c>
      <c r="P291" s="133">
        <v>42437</v>
      </c>
      <c r="Q291" s="294"/>
    </row>
    <row r="292" spans="1:17" x14ac:dyDescent="0.25">
      <c r="A292" s="374" t="s">
        <v>23</v>
      </c>
      <c r="B292" s="104">
        <v>2</v>
      </c>
      <c r="C292" s="104">
        <v>2</v>
      </c>
      <c r="D292" s="104">
        <v>5</v>
      </c>
      <c r="E292" s="104">
        <v>4</v>
      </c>
      <c r="F292" s="104">
        <v>1</v>
      </c>
      <c r="G292" s="104" t="s">
        <v>1210</v>
      </c>
      <c r="H292" s="186" t="s">
        <v>1211</v>
      </c>
      <c r="I292" s="78">
        <v>77242.960000000006</v>
      </c>
      <c r="J292" s="79" t="s">
        <v>1212</v>
      </c>
      <c r="K292" s="343">
        <v>41973</v>
      </c>
      <c r="L292" s="81" t="s">
        <v>34</v>
      </c>
      <c r="M292" s="135" t="s">
        <v>1213</v>
      </c>
      <c r="N292" s="133">
        <v>42034</v>
      </c>
      <c r="O292" s="322">
        <v>198348</v>
      </c>
      <c r="P292" s="133">
        <v>42567</v>
      </c>
      <c r="Q292" s="294">
        <v>1</v>
      </c>
    </row>
    <row r="293" spans="1:17" x14ac:dyDescent="0.25">
      <c r="A293" s="374" t="s">
        <v>23</v>
      </c>
      <c r="B293" s="104">
        <v>2</v>
      </c>
      <c r="C293" s="104">
        <v>2</v>
      </c>
      <c r="D293" s="104">
        <v>5</v>
      </c>
      <c r="E293" s="104">
        <v>4</v>
      </c>
      <c r="F293" s="104">
        <v>1</v>
      </c>
      <c r="G293" s="104" t="s">
        <v>1210</v>
      </c>
      <c r="H293" s="186" t="s">
        <v>1211</v>
      </c>
      <c r="I293" s="78">
        <v>243963.35</v>
      </c>
      <c r="J293" s="79" t="s">
        <v>1214</v>
      </c>
      <c r="K293" s="343">
        <v>42035</v>
      </c>
      <c r="L293" s="81" t="s">
        <v>34</v>
      </c>
      <c r="M293" s="135" t="s">
        <v>1215</v>
      </c>
      <c r="N293" s="133"/>
      <c r="O293" s="322">
        <v>198351</v>
      </c>
      <c r="P293" s="133">
        <v>42437</v>
      </c>
      <c r="Q293" s="294">
        <v>1</v>
      </c>
    </row>
    <row r="294" spans="1:17" x14ac:dyDescent="0.25">
      <c r="A294" s="374" t="s">
        <v>23</v>
      </c>
      <c r="B294" s="104">
        <v>2</v>
      </c>
      <c r="C294" s="104">
        <v>2</v>
      </c>
      <c r="D294" s="104">
        <v>5</v>
      </c>
      <c r="E294" s="104">
        <v>4</v>
      </c>
      <c r="F294" s="104">
        <v>1</v>
      </c>
      <c r="G294" s="105" t="s">
        <v>1123</v>
      </c>
      <c r="H294" s="77" t="s">
        <v>1124</v>
      </c>
      <c r="I294" s="78">
        <v>84000</v>
      </c>
      <c r="J294" s="79" t="s">
        <v>1216</v>
      </c>
      <c r="K294" s="343">
        <v>42439</v>
      </c>
      <c r="L294" s="81" t="s">
        <v>34</v>
      </c>
      <c r="M294" s="135" t="s">
        <v>1217</v>
      </c>
      <c r="N294" s="133">
        <v>42412</v>
      </c>
      <c r="O294" s="322">
        <v>198586</v>
      </c>
      <c r="P294" s="133">
        <v>42439</v>
      </c>
      <c r="Q294" s="294">
        <v>1</v>
      </c>
    </row>
    <row r="295" spans="1:17" x14ac:dyDescent="0.25">
      <c r="A295" s="374" t="s">
        <v>23</v>
      </c>
      <c r="B295" s="104">
        <v>2</v>
      </c>
      <c r="C295" s="104">
        <v>2</v>
      </c>
      <c r="D295" s="104">
        <v>5</v>
      </c>
      <c r="E295" s="104">
        <v>4</v>
      </c>
      <c r="F295" s="104">
        <v>1</v>
      </c>
      <c r="G295" s="105" t="s">
        <v>1123</v>
      </c>
      <c r="H295" s="77" t="s">
        <v>1124</v>
      </c>
      <c r="I295" s="78">
        <v>326400</v>
      </c>
      <c r="J295" s="79" t="s">
        <v>1218</v>
      </c>
      <c r="K295" s="343">
        <v>42018</v>
      </c>
      <c r="L295" s="81" t="s">
        <v>34</v>
      </c>
      <c r="M295" s="135" t="s">
        <v>1219</v>
      </c>
      <c r="N295" s="133">
        <v>42444</v>
      </c>
      <c r="O295" s="322">
        <v>198724</v>
      </c>
      <c r="P295" s="133">
        <v>42444</v>
      </c>
      <c r="Q295" s="294">
        <v>1</v>
      </c>
    </row>
    <row r="296" spans="1:17" x14ac:dyDescent="0.25">
      <c r="A296" s="374" t="s">
        <v>23</v>
      </c>
      <c r="B296" s="104">
        <v>2</v>
      </c>
      <c r="C296" s="104">
        <v>2</v>
      </c>
      <c r="D296" s="104">
        <v>5</v>
      </c>
      <c r="E296" s="104">
        <v>4</v>
      </c>
      <c r="F296" s="104">
        <v>1</v>
      </c>
      <c r="G296" s="105" t="s">
        <v>1123</v>
      </c>
      <c r="H296" s="77" t="s">
        <v>1124</v>
      </c>
      <c r="I296" s="78">
        <v>384000</v>
      </c>
      <c r="J296" s="79" t="s">
        <v>1220</v>
      </c>
      <c r="K296" s="343">
        <v>42044</v>
      </c>
      <c r="L296" s="81" t="s">
        <v>34</v>
      </c>
      <c r="M296" s="135" t="s">
        <v>998</v>
      </c>
      <c r="N296" s="133"/>
      <c r="O296" s="322">
        <v>198749</v>
      </c>
      <c r="P296" s="133">
        <v>42444</v>
      </c>
      <c r="Q296" s="294">
        <v>1</v>
      </c>
    </row>
    <row r="297" spans="1:17" x14ac:dyDescent="0.25">
      <c r="A297" s="374" t="s">
        <v>23</v>
      </c>
      <c r="B297" s="104">
        <v>2</v>
      </c>
      <c r="C297" s="104">
        <v>2</v>
      </c>
      <c r="D297" s="104">
        <v>5</v>
      </c>
      <c r="E297" s="104">
        <v>4</v>
      </c>
      <c r="F297" s="104">
        <v>1</v>
      </c>
      <c r="G297" s="105" t="s">
        <v>1123</v>
      </c>
      <c r="H297" s="77" t="s">
        <v>1124</v>
      </c>
      <c r="I297" s="78">
        <v>340000</v>
      </c>
      <c r="J297" s="79" t="s">
        <v>1221</v>
      </c>
      <c r="K297" s="343">
        <v>42017</v>
      </c>
      <c r="L297" s="81" t="s">
        <v>34</v>
      </c>
      <c r="M297" s="135" t="s">
        <v>1222</v>
      </c>
      <c r="N297" s="133">
        <v>42132</v>
      </c>
      <c r="O297" s="322">
        <v>198751</v>
      </c>
      <c r="P297" s="133">
        <v>42444</v>
      </c>
      <c r="Q297" s="294">
        <v>1</v>
      </c>
    </row>
    <row r="298" spans="1:17" x14ac:dyDescent="0.25">
      <c r="A298" s="374" t="s">
        <v>23</v>
      </c>
      <c r="B298" s="104">
        <v>2</v>
      </c>
      <c r="C298" s="104">
        <v>2</v>
      </c>
      <c r="D298" s="104">
        <v>5</v>
      </c>
      <c r="E298" s="104">
        <v>4</v>
      </c>
      <c r="F298" s="104">
        <v>1</v>
      </c>
      <c r="G298" s="104" t="s">
        <v>1210</v>
      </c>
      <c r="H298" s="186" t="s">
        <v>1211</v>
      </c>
      <c r="I298" s="78">
        <v>77242.960000000006</v>
      </c>
      <c r="J298" s="79" t="s">
        <v>1223</v>
      </c>
      <c r="K298" s="343">
        <v>42124</v>
      </c>
      <c r="L298" s="81" t="s">
        <v>34</v>
      </c>
      <c r="M298" s="135" t="s">
        <v>1224</v>
      </c>
      <c r="N298" s="133">
        <v>42151</v>
      </c>
      <c r="O298" s="322">
        <v>198781</v>
      </c>
      <c r="P298" s="133">
        <v>42445</v>
      </c>
      <c r="Q298" s="294">
        <v>1</v>
      </c>
    </row>
    <row r="299" spans="1:17" x14ac:dyDescent="0.25">
      <c r="A299" s="374" t="s">
        <v>23</v>
      </c>
      <c r="B299" s="104">
        <v>2</v>
      </c>
      <c r="C299" s="104">
        <v>2</v>
      </c>
      <c r="D299" s="104">
        <v>5</v>
      </c>
      <c r="E299" s="104">
        <v>4</v>
      </c>
      <c r="F299" s="104">
        <v>1</v>
      </c>
      <c r="G299" s="104" t="s">
        <v>1210</v>
      </c>
      <c r="H299" s="186" t="s">
        <v>1211</v>
      </c>
      <c r="I299" s="78">
        <v>609907.06999999995</v>
      </c>
      <c r="J299" s="79" t="s">
        <v>1225</v>
      </c>
      <c r="K299" s="343">
        <v>42466</v>
      </c>
      <c r="L299" s="81" t="s">
        <v>34</v>
      </c>
      <c r="M299" s="135" t="s">
        <v>1226</v>
      </c>
      <c r="N299" s="133">
        <v>42521</v>
      </c>
      <c r="O299" s="322">
        <v>207016</v>
      </c>
      <c r="P299" s="133">
        <v>42541</v>
      </c>
      <c r="Q299" s="294">
        <v>1</v>
      </c>
    </row>
    <row r="300" spans="1:17" x14ac:dyDescent="0.25">
      <c r="A300" s="374" t="s">
        <v>23</v>
      </c>
      <c r="B300" s="104">
        <v>2</v>
      </c>
      <c r="C300" s="104">
        <v>2</v>
      </c>
      <c r="D300" s="104">
        <v>5</v>
      </c>
      <c r="E300" s="104">
        <v>4</v>
      </c>
      <c r="F300" s="104">
        <v>1</v>
      </c>
      <c r="G300" s="104" t="s">
        <v>1227</v>
      </c>
      <c r="H300" s="186" t="s">
        <v>1228</v>
      </c>
      <c r="I300" s="78">
        <v>104399.91</v>
      </c>
      <c r="J300" s="79" t="s">
        <v>1229</v>
      </c>
      <c r="K300" s="343">
        <v>41838</v>
      </c>
      <c r="L300" s="81" t="s">
        <v>34</v>
      </c>
      <c r="M300" s="135" t="s">
        <v>1230</v>
      </c>
      <c r="N300" s="133">
        <v>42537</v>
      </c>
      <c r="O300" s="322">
        <v>207185</v>
      </c>
      <c r="P300" s="133">
        <v>42542</v>
      </c>
      <c r="Q300" s="294">
        <v>1</v>
      </c>
    </row>
    <row r="301" spans="1:17" x14ac:dyDescent="0.25">
      <c r="A301" s="374" t="s">
        <v>23</v>
      </c>
      <c r="B301" s="104">
        <v>2</v>
      </c>
      <c r="C301" s="104">
        <v>2</v>
      </c>
      <c r="D301" s="104">
        <v>5</v>
      </c>
      <c r="E301" s="104">
        <v>4</v>
      </c>
      <c r="F301" s="104">
        <v>1</v>
      </c>
      <c r="G301" s="104" t="s">
        <v>1231</v>
      </c>
      <c r="H301" s="77" t="s">
        <v>1232</v>
      </c>
      <c r="I301" s="78">
        <v>1763628</v>
      </c>
      <c r="J301" s="79" t="s">
        <v>251</v>
      </c>
      <c r="K301" s="343">
        <v>42548</v>
      </c>
      <c r="L301" s="81" t="s">
        <v>34</v>
      </c>
      <c r="M301" s="135" t="s">
        <v>565</v>
      </c>
      <c r="N301" s="133">
        <v>42541</v>
      </c>
      <c r="O301" s="322">
        <v>207658</v>
      </c>
      <c r="P301" s="133">
        <v>42548</v>
      </c>
      <c r="Q301" s="294">
        <v>1</v>
      </c>
    </row>
    <row r="302" spans="1:17" x14ac:dyDescent="0.25">
      <c r="A302" s="374" t="s">
        <v>23</v>
      </c>
      <c r="B302" s="104">
        <v>2</v>
      </c>
      <c r="C302" s="104">
        <v>2</v>
      </c>
      <c r="D302" s="104">
        <v>5</v>
      </c>
      <c r="E302" s="104">
        <v>4</v>
      </c>
      <c r="F302" s="104">
        <v>1</v>
      </c>
      <c r="G302" s="105" t="s">
        <v>1170</v>
      </c>
      <c r="H302" s="186" t="s">
        <v>1171</v>
      </c>
      <c r="I302" s="78">
        <v>212046</v>
      </c>
      <c r="J302" s="79" t="s">
        <v>1233</v>
      </c>
      <c r="K302" s="343">
        <v>41948</v>
      </c>
      <c r="L302" s="81" t="s">
        <v>34</v>
      </c>
      <c r="M302" s="135" t="s">
        <v>1234</v>
      </c>
      <c r="N302" s="133">
        <v>41963</v>
      </c>
      <c r="O302" s="322">
        <v>221018</v>
      </c>
      <c r="P302" s="133">
        <v>42759</v>
      </c>
      <c r="Q302" s="294">
        <v>1</v>
      </c>
    </row>
    <row r="303" spans="1:17" x14ac:dyDescent="0.25">
      <c r="A303" s="374" t="s">
        <v>23</v>
      </c>
      <c r="B303" s="104">
        <v>2</v>
      </c>
      <c r="C303" s="104">
        <v>2</v>
      </c>
      <c r="D303" s="104">
        <v>5</v>
      </c>
      <c r="E303" s="104">
        <v>4</v>
      </c>
      <c r="F303" s="104">
        <v>1</v>
      </c>
      <c r="G303" s="105" t="s">
        <v>1170</v>
      </c>
      <c r="H303" s="186" t="s">
        <v>1171</v>
      </c>
      <c r="I303" s="78">
        <v>628249.59999999998</v>
      </c>
      <c r="J303" s="79" t="s">
        <v>1235</v>
      </c>
      <c r="K303" s="343">
        <v>42464</v>
      </c>
      <c r="L303" s="81" t="s">
        <v>34</v>
      </c>
      <c r="M303" s="135" t="s">
        <v>1236</v>
      </c>
      <c r="N303" s="133">
        <v>42492</v>
      </c>
      <c r="O303" s="136">
        <v>208730</v>
      </c>
      <c r="P303" s="133">
        <v>42558</v>
      </c>
      <c r="Q303" s="294"/>
    </row>
    <row r="304" spans="1:17" x14ac:dyDescent="0.25">
      <c r="A304" s="374" t="s">
        <v>23</v>
      </c>
      <c r="B304" s="104">
        <v>2</v>
      </c>
      <c r="C304" s="104">
        <v>2</v>
      </c>
      <c r="D304" s="104">
        <v>5</v>
      </c>
      <c r="E304" s="104">
        <v>4</v>
      </c>
      <c r="F304" s="104">
        <v>1</v>
      </c>
      <c r="G304" s="104" t="s">
        <v>1227</v>
      </c>
      <c r="H304" s="186" t="s">
        <v>1228</v>
      </c>
      <c r="I304" s="187">
        <v>129000.08</v>
      </c>
      <c r="J304" s="188" t="s">
        <v>1237</v>
      </c>
      <c r="K304" s="339">
        <v>41843</v>
      </c>
      <c r="L304" s="81" t="s">
        <v>34</v>
      </c>
      <c r="M304" s="76" t="s">
        <v>1238</v>
      </c>
      <c r="N304" s="133">
        <v>42599</v>
      </c>
      <c r="O304" s="322">
        <v>212753</v>
      </c>
      <c r="P304" s="133">
        <v>42606</v>
      </c>
      <c r="Q304" s="294">
        <v>1</v>
      </c>
    </row>
    <row r="305" spans="1:17" x14ac:dyDescent="0.25">
      <c r="A305" s="374" t="s">
        <v>23</v>
      </c>
      <c r="B305" s="104">
        <v>2</v>
      </c>
      <c r="C305" s="104">
        <v>2</v>
      </c>
      <c r="D305" s="104">
        <v>5</v>
      </c>
      <c r="E305" s="104">
        <v>4</v>
      </c>
      <c r="F305" s="104">
        <v>1</v>
      </c>
      <c r="G305" s="189">
        <v>100605443</v>
      </c>
      <c r="H305" s="186" t="s">
        <v>1239</v>
      </c>
      <c r="I305" s="78">
        <v>2843260.2</v>
      </c>
      <c r="J305" s="79" t="s">
        <v>395</v>
      </c>
      <c r="K305" s="343">
        <v>42594</v>
      </c>
      <c r="L305" s="81" t="s">
        <v>34</v>
      </c>
      <c r="M305" s="135" t="s">
        <v>1240</v>
      </c>
      <c r="N305" s="133">
        <v>42682</v>
      </c>
      <c r="O305" s="322">
        <v>217136</v>
      </c>
      <c r="P305" s="133">
        <v>42685</v>
      </c>
      <c r="Q305" s="294">
        <v>1</v>
      </c>
    </row>
    <row r="306" spans="1:17" x14ac:dyDescent="0.25">
      <c r="A306" s="372" t="s">
        <v>6</v>
      </c>
      <c r="B306" s="27">
        <v>2</v>
      </c>
      <c r="C306" s="98">
        <v>2</v>
      </c>
      <c r="D306" s="98">
        <v>5</v>
      </c>
      <c r="E306" s="98">
        <v>8</v>
      </c>
      <c r="F306" s="98">
        <v>1</v>
      </c>
      <c r="G306" s="28" t="s">
        <v>8</v>
      </c>
      <c r="H306" s="99" t="s">
        <v>1241</v>
      </c>
      <c r="I306" s="30">
        <f>SUM(I307:I382)</f>
        <v>3305078.8900000006</v>
      </c>
      <c r="J306" s="31"/>
      <c r="K306" s="338"/>
      <c r="L306" s="139"/>
      <c r="M306" s="34"/>
      <c r="N306" s="35"/>
      <c r="O306" s="97" t="s">
        <v>22</v>
      </c>
      <c r="P306" s="35"/>
      <c r="Q306" s="294"/>
    </row>
    <row r="307" spans="1:17" ht="25.5" x14ac:dyDescent="0.25">
      <c r="A307" s="374" t="s">
        <v>23</v>
      </c>
      <c r="B307" s="104">
        <v>2</v>
      </c>
      <c r="C307" s="104">
        <v>2</v>
      </c>
      <c r="D307" s="113">
        <v>5</v>
      </c>
      <c r="E307" s="104">
        <v>8</v>
      </c>
      <c r="F307" s="104">
        <v>1</v>
      </c>
      <c r="G307" s="105" t="s">
        <v>1127</v>
      </c>
      <c r="H307" s="167" t="s">
        <v>1128</v>
      </c>
      <c r="I307" s="168">
        <f>15400*1.18</f>
        <v>18172</v>
      </c>
      <c r="J307" s="79" t="s">
        <v>1129</v>
      </c>
      <c r="K307" s="343">
        <v>41648</v>
      </c>
      <c r="L307" s="169" t="s">
        <v>34</v>
      </c>
      <c r="M307" s="170" t="s">
        <v>1130</v>
      </c>
      <c r="N307" s="171">
        <v>41688</v>
      </c>
      <c r="O307" s="172">
        <v>69887</v>
      </c>
      <c r="P307" s="171">
        <v>41672</v>
      </c>
      <c r="Q307" s="294"/>
    </row>
    <row r="308" spans="1:17" x14ac:dyDescent="0.25">
      <c r="A308" s="374"/>
      <c r="B308" s="104">
        <v>2</v>
      </c>
      <c r="C308" s="104">
        <v>2</v>
      </c>
      <c r="D308" s="113">
        <v>5</v>
      </c>
      <c r="E308" s="104">
        <v>8</v>
      </c>
      <c r="F308" s="104">
        <v>1</v>
      </c>
      <c r="G308" s="105" t="s">
        <v>1242</v>
      </c>
      <c r="H308" s="167" t="s">
        <v>1243</v>
      </c>
      <c r="I308" s="168">
        <v>51802</v>
      </c>
      <c r="J308" s="79" t="s">
        <v>1244</v>
      </c>
      <c r="K308" s="343">
        <v>42718</v>
      </c>
      <c r="L308" s="169" t="s">
        <v>34</v>
      </c>
      <c r="M308" s="170" t="s">
        <v>1245</v>
      </c>
      <c r="N308" s="171">
        <v>42745</v>
      </c>
      <c r="O308" s="172">
        <v>220597</v>
      </c>
      <c r="P308" s="171">
        <v>42747</v>
      </c>
      <c r="Q308" s="294"/>
    </row>
    <row r="309" spans="1:17" ht="25.5" x14ac:dyDescent="0.25">
      <c r="A309" s="375" t="s">
        <v>23</v>
      </c>
      <c r="B309" s="76">
        <v>2</v>
      </c>
      <c r="C309" s="76">
        <v>2</v>
      </c>
      <c r="D309" s="129">
        <v>5</v>
      </c>
      <c r="E309" s="76">
        <v>8</v>
      </c>
      <c r="F309" s="76">
        <v>1</v>
      </c>
      <c r="G309" s="76" t="s">
        <v>1246</v>
      </c>
      <c r="H309" s="130" t="s">
        <v>1247</v>
      </c>
      <c r="I309" s="131">
        <v>10000</v>
      </c>
      <c r="J309" s="132" t="s">
        <v>1248</v>
      </c>
      <c r="K309" s="344">
        <v>41894</v>
      </c>
      <c r="L309" s="134" t="s">
        <v>43</v>
      </c>
      <c r="M309" s="135" t="s">
        <v>1249</v>
      </c>
      <c r="N309" s="133">
        <v>41920</v>
      </c>
      <c r="O309" s="322">
        <v>127820</v>
      </c>
      <c r="P309" s="133">
        <v>41939</v>
      </c>
      <c r="Q309" s="294">
        <v>1</v>
      </c>
    </row>
    <row r="310" spans="1:17" x14ac:dyDescent="0.25">
      <c r="A310" s="374" t="s">
        <v>23</v>
      </c>
      <c r="B310" s="104">
        <v>2</v>
      </c>
      <c r="C310" s="104">
        <v>2</v>
      </c>
      <c r="D310" s="113">
        <v>5</v>
      </c>
      <c r="E310" s="104">
        <v>8</v>
      </c>
      <c r="F310" s="104">
        <v>1</v>
      </c>
      <c r="G310" s="104" t="s">
        <v>1250</v>
      </c>
      <c r="H310" s="186" t="s">
        <v>1251</v>
      </c>
      <c r="I310" s="145">
        <v>31822.02</v>
      </c>
      <c r="J310" s="149" t="s">
        <v>1252</v>
      </c>
      <c r="K310" s="348">
        <v>41761</v>
      </c>
      <c r="L310" s="151" t="s">
        <v>34</v>
      </c>
      <c r="M310" s="148" t="s">
        <v>1253</v>
      </c>
      <c r="N310" s="176"/>
      <c r="O310" s="151">
        <v>154202</v>
      </c>
      <c r="P310" s="84">
        <v>42117</v>
      </c>
      <c r="Q310" s="294"/>
    </row>
    <row r="311" spans="1:17" x14ac:dyDescent="0.25">
      <c r="A311" s="374" t="s">
        <v>23</v>
      </c>
      <c r="B311" s="104">
        <v>2</v>
      </c>
      <c r="C311" s="104">
        <v>2</v>
      </c>
      <c r="D311" s="113">
        <v>5</v>
      </c>
      <c r="E311" s="104">
        <v>8</v>
      </c>
      <c r="F311" s="104">
        <v>1</v>
      </c>
      <c r="G311" s="105" t="s">
        <v>281</v>
      </c>
      <c r="H311" s="163" t="s">
        <v>282</v>
      </c>
      <c r="I311" s="78">
        <v>4250</v>
      </c>
      <c r="J311" s="164" t="s">
        <v>1131</v>
      </c>
      <c r="K311" s="347">
        <v>42079</v>
      </c>
      <c r="L311" s="165" t="s">
        <v>34</v>
      </c>
      <c r="M311" s="104" t="s">
        <v>1132</v>
      </c>
      <c r="N311" s="147">
        <v>42149</v>
      </c>
      <c r="O311" s="325">
        <v>159792</v>
      </c>
      <c r="P311" s="166">
        <v>42152</v>
      </c>
      <c r="Q311" s="294">
        <v>1</v>
      </c>
    </row>
    <row r="312" spans="1:17" x14ac:dyDescent="0.25">
      <c r="A312" s="374" t="s">
        <v>23</v>
      </c>
      <c r="B312" s="104">
        <v>2</v>
      </c>
      <c r="C312" s="104">
        <v>2</v>
      </c>
      <c r="D312" s="113">
        <v>5</v>
      </c>
      <c r="E312" s="104">
        <v>8</v>
      </c>
      <c r="F312" s="104">
        <v>1</v>
      </c>
      <c r="G312" s="105" t="s">
        <v>281</v>
      </c>
      <c r="H312" s="163" t="s">
        <v>282</v>
      </c>
      <c r="I312" s="174">
        <v>11800</v>
      </c>
      <c r="J312" s="175" t="s">
        <v>1254</v>
      </c>
      <c r="K312" s="343">
        <v>42079</v>
      </c>
      <c r="L312" s="81" t="s">
        <v>34</v>
      </c>
      <c r="M312" s="82" t="s">
        <v>1255</v>
      </c>
      <c r="N312" s="80">
        <v>42228</v>
      </c>
      <c r="O312" s="317">
        <v>172592</v>
      </c>
      <c r="P312" s="80">
        <v>42234</v>
      </c>
      <c r="Q312" s="294">
        <v>1</v>
      </c>
    </row>
    <row r="313" spans="1:17" x14ac:dyDescent="0.25">
      <c r="A313" s="374" t="s">
        <v>23</v>
      </c>
      <c r="B313" s="104">
        <v>2</v>
      </c>
      <c r="C313" s="104">
        <v>2</v>
      </c>
      <c r="D313" s="113">
        <v>5</v>
      </c>
      <c r="E313" s="104">
        <v>8</v>
      </c>
      <c r="F313" s="104">
        <v>1</v>
      </c>
      <c r="G313" s="105" t="s">
        <v>281</v>
      </c>
      <c r="H313" s="163" t="s">
        <v>282</v>
      </c>
      <c r="I313" s="78">
        <f>3700*1.18</f>
        <v>4366</v>
      </c>
      <c r="J313" s="164" t="s">
        <v>1101</v>
      </c>
      <c r="K313" s="347">
        <v>42079</v>
      </c>
      <c r="L313" s="165" t="s">
        <v>34</v>
      </c>
      <c r="M313" s="104" t="s">
        <v>1102</v>
      </c>
      <c r="N313" s="147">
        <v>42151</v>
      </c>
      <c r="O313" s="325">
        <v>173905</v>
      </c>
      <c r="P313" s="166">
        <v>42242</v>
      </c>
      <c r="Q313" s="294">
        <v>1</v>
      </c>
    </row>
    <row r="314" spans="1:17" x14ac:dyDescent="0.25">
      <c r="A314" s="374" t="s">
        <v>23</v>
      </c>
      <c r="B314" s="104">
        <v>2</v>
      </c>
      <c r="C314" s="104">
        <v>2</v>
      </c>
      <c r="D314" s="113">
        <v>5</v>
      </c>
      <c r="E314" s="104">
        <v>8</v>
      </c>
      <c r="F314" s="104">
        <v>1</v>
      </c>
      <c r="G314" s="104" t="s">
        <v>1256</v>
      </c>
      <c r="H314" s="77" t="s">
        <v>1257</v>
      </c>
      <c r="I314" s="78">
        <v>14750</v>
      </c>
      <c r="J314" s="79" t="s">
        <v>1258</v>
      </c>
      <c r="K314" s="343">
        <v>42226</v>
      </c>
      <c r="L314" s="81" t="s">
        <v>34</v>
      </c>
      <c r="M314" s="135" t="s">
        <v>1259</v>
      </c>
      <c r="N314" s="133">
        <v>42286</v>
      </c>
      <c r="O314" s="322">
        <v>181193</v>
      </c>
      <c r="P314" s="133">
        <v>42290</v>
      </c>
      <c r="Q314" s="294">
        <v>1</v>
      </c>
    </row>
    <row r="315" spans="1:17" x14ac:dyDescent="0.25">
      <c r="A315" s="374" t="s">
        <v>23</v>
      </c>
      <c r="B315" s="104">
        <v>2</v>
      </c>
      <c r="C315" s="104">
        <v>2</v>
      </c>
      <c r="D315" s="113">
        <v>5</v>
      </c>
      <c r="E315" s="104">
        <v>8</v>
      </c>
      <c r="F315" s="104">
        <v>1</v>
      </c>
      <c r="G315" s="104" t="s">
        <v>1260</v>
      </c>
      <c r="H315" s="163" t="s">
        <v>1261</v>
      </c>
      <c r="I315" s="78">
        <v>5546</v>
      </c>
      <c r="J315" s="164" t="s">
        <v>1262</v>
      </c>
      <c r="K315" s="347">
        <v>41793</v>
      </c>
      <c r="L315" s="165" t="s">
        <v>34</v>
      </c>
      <c r="M315" s="104" t="s">
        <v>1263</v>
      </c>
      <c r="N315" s="147">
        <v>42300</v>
      </c>
      <c r="O315" s="325">
        <v>182992</v>
      </c>
      <c r="P315" s="166">
        <v>42306</v>
      </c>
      <c r="Q315" s="294">
        <v>1</v>
      </c>
    </row>
    <row r="316" spans="1:17" ht="25.5" x14ac:dyDescent="0.25">
      <c r="A316" s="374" t="s">
        <v>23</v>
      </c>
      <c r="B316" s="104">
        <v>2</v>
      </c>
      <c r="C316" s="104">
        <v>2</v>
      </c>
      <c r="D316" s="113">
        <v>5</v>
      </c>
      <c r="E316" s="104">
        <v>8</v>
      </c>
      <c r="F316" s="104">
        <v>1</v>
      </c>
      <c r="G316" s="105" t="s">
        <v>1167</v>
      </c>
      <c r="H316" s="143" t="s">
        <v>1168</v>
      </c>
      <c r="I316" s="168">
        <v>8665.92</v>
      </c>
      <c r="J316" s="79" t="s">
        <v>1264</v>
      </c>
      <c r="K316" s="343">
        <v>42347</v>
      </c>
      <c r="L316" s="169" t="s">
        <v>34</v>
      </c>
      <c r="M316" s="170" t="s">
        <v>1265</v>
      </c>
      <c r="N316" s="171">
        <v>42541</v>
      </c>
      <c r="O316" s="324">
        <v>190151</v>
      </c>
      <c r="P316" s="171">
        <v>42620</v>
      </c>
      <c r="Q316" s="294">
        <v>1</v>
      </c>
    </row>
    <row r="317" spans="1:17" x14ac:dyDescent="0.25">
      <c r="A317" s="374" t="s">
        <v>23</v>
      </c>
      <c r="B317" s="104">
        <v>2</v>
      </c>
      <c r="C317" s="104">
        <v>2</v>
      </c>
      <c r="D317" s="113">
        <v>5</v>
      </c>
      <c r="E317" s="104">
        <v>8</v>
      </c>
      <c r="F317" s="104">
        <v>1</v>
      </c>
      <c r="G317" s="104" t="s">
        <v>1266</v>
      </c>
      <c r="H317" s="77" t="s">
        <v>1267</v>
      </c>
      <c r="I317" s="78">
        <f>52850*1.18</f>
        <v>62363</v>
      </c>
      <c r="J317" s="79" t="s">
        <v>1268</v>
      </c>
      <c r="K317" s="343">
        <v>42265</v>
      </c>
      <c r="L317" s="134" t="s">
        <v>34</v>
      </c>
      <c r="M317" s="135" t="s">
        <v>1269</v>
      </c>
      <c r="N317" s="133">
        <v>42340</v>
      </c>
      <c r="O317" s="136">
        <v>195711</v>
      </c>
      <c r="P317" s="190">
        <v>42417</v>
      </c>
      <c r="Q317" s="294"/>
    </row>
    <row r="318" spans="1:17" x14ac:dyDescent="0.25">
      <c r="A318" s="374" t="s">
        <v>23</v>
      </c>
      <c r="B318" s="104">
        <v>2</v>
      </c>
      <c r="C318" s="104">
        <v>2</v>
      </c>
      <c r="D318" s="113">
        <v>5</v>
      </c>
      <c r="E318" s="104">
        <v>8</v>
      </c>
      <c r="F318" s="104">
        <v>1</v>
      </c>
      <c r="G318" s="105" t="s">
        <v>1107</v>
      </c>
      <c r="H318" s="167" t="s">
        <v>1108</v>
      </c>
      <c r="I318" s="78">
        <f>6520*1.18</f>
        <v>7693.5999999999995</v>
      </c>
      <c r="J318" s="164" t="s">
        <v>1139</v>
      </c>
      <c r="K318" s="347">
        <v>42250</v>
      </c>
      <c r="L318" s="165" t="s">
        <v>34</v>
      </c>
      <c r="M318" s="104" t="s">
        <v>1140</v>
      </c>
      <c r="N318" s="147">
        <v>42334</v>
      </c>
      <c r="O318" s="165">
        <v>196803</v>
      </c>
      <c r="P318" s="166">
        <v>42423</v>
      </c>
      <c r="Q318" s="294"/>
    </row>
    <row r="319" spans="1:17" ht="25.5" x14ac:dyDescent="0.25">
      <c r="A319" s="374" t="s">
        <v>23</v>
      </c>
      <c r="B319" s="104">
        <v>2</v>
      </c>
      <c r="C319" s="104">
        <v>2</v>
      </c>
      <c r="D319" s="113">
        <v>5</v>
      </c>
      <c r="E319" s="104">
        <v>8</v>
      </c>
      <c r="F319" s="104">
        <v>1</v>
      </c>
      <c r="G319" s="105" t="s">
        <v>1107</v>
      </c>
      <c r="H319" s="167" t="s">
        <v>1108</v>
      </c>
      <c r="I319" s="168">
        <v>6910</v>
      </c>
      <c r="J319" s="79" t="s">
        <v>1270</v>
      </c>
      <c r="K319" s="343">
        <v>42284</v>
      </c>
      <c r="L319" s="169" t="s">
        <v>34</v>
      </c>
      <c r="M319" s="170" t="s">
        <v>1271</v>
      </c>
      <c r="N319" s="171">
        <v>42340</v>
      </c>
      <c r="O319" s="172">
        <v>196881</v>
      </c>
      <c r="P319" s="171">
        <v>42423</v>
      </c>
      <c r="Q319" s="294"/>
    </row>
    <row r="320" spans="1:17" x14ac:dyDescent="0.25">
      <c r="A320" s="374" t="s">
        <v>23</v>
      </c>
      <c r="B320" s="104">
        <v>2</v>
      </c>
      <c r="C320" s="104">
        <v>2</v>
      </c>
      <c r="D320" s="113">
        <v>5</v>
      </c>
      <c r="E320" s="104">
        <v>8</v>
      </c>
      <c r="F320" s="104">
        <v>1</v>
      </c>
      <c r="G320" s="105" t="s">
        <v>281</v>
      </c>
      <c r="H320" s="163" t="s">
        <v>282</v>
      </c>
      <c r="I320" s="168">
        <f>32957*1.18</f>
        <v>38889.259999999995</v>
      </c>
      <c r="J320" s="79" t="s">
        <v>1272</v>
      </c>
      <c r="K320" s="343">
        <v>42257</v>
      </c>
      <c r="L320" s="169" t="s">
        <v>34</v>
      </c>
      <c r="M320" s="170" t="s">
        <v>1273</v>
      </c>
      <c r="N320" s="171">
        <v>42426</v>
      </c>
      <c r="O320" s="324">
        <v>197863</v>
      </c>
      <c r="P320" s="171">
        <v>42432</v>
      </c>
      <c r="Q320" s="294">
        <v>1</v>
      </c>
    </row>
    <row r="321" spans="1:17" x14ac:dyDescent="0.25">
      <c r="A321" s="374" t="s">
        <v>23</v>
      </c>
      <c r="B321" s="104">
        <v>2</v>
      </c>
      <c r="C321" s="104">
        <v>2</v>
      </c>
      <c r="D321" s="113">
        <v>5</v>
      </c>
      <c r="E321" s="104">
        <v>8</v>
      </c>
      <c r="F321" s="104">
        <v>1</v>
      </c>
      <c r="G321" s="105" t="s">
        <v>281</v>
      </c>
      <c r="H321" s="163" t="s">
        <v>282</v>
      </c>
      <c r="I321" s="168">
        <f>62325*1.18</f>
        <v>73543.5</v>
      </c>
      <c r="J321" s="79" t="s">
        <v>1274</v>
      </c>
      <c r="K321" s="343">
        <v>42095</v>
      </c>
      <c r="L321" s="169" t="s">
        <v>34</v>
      </c>
      <c r="M321" s="170" t="s">
        <v>1275</v>
      </c>
      <c r="N321" s="171">
        <v>42431</v>
      </c>
      <c r="O321" s="172">
        <v>198282</v>
      </c>
      <c r="P321" s="171">
        <v>42436</v>
      </c>
      <c r="Q321" s="294"/>
    </row>
    <row r="322" spans="1:17" ht="25.5" x14ac:dyDescent="0.25">
      <c r="A322" s="374" t="s">
        <v>23</v>
      </c>
      <c r="B322" s="104">
        <v>2</v>
      </c>
      <c r="C322" s="104">
        <v>2</v>
      </c>
      <c r="D322" s="113">
        <v>5</v>
      </c>
      <c r="E322" s="104">
        <v>8</v>
      </c>
      <c r="F322" s="104">
        <v>1</v>
      </c>
      <c r="G322" s="104" t="s">
        <v>1276</v>
      </c>
      <c r="H322" s="167" t="s">
        <v>1277</v>
      </c>
      <c r="I322" s="78">
        <v>16225</v>
      </c>
      <c r="J322" s="79" t="s">
        <v>1278</v>
      </c>
      <c r="K322" s="343">
        <v>42352</v>
      </c>
      <c r="L322" s="81" t="s">
        <v>34</v>
      </c>
      <c r="M322" s="135" t="s">
        <v>1279</v>
      </c>
      <c r="N322" s="133">
        <v>42440</v>
      </c>
      <c r="O322" s="136">
        <v>198722</v>
      </c>
      <c r="P322" s="133">
        <v>42622</v>
      </c>
      <c r="Q322" s="294"/>
    </row>
    <row r="323" spans="1:17" ht="25.5" x14ac:dyDescent="0.25">
      <c r="A323" s="374" t="s">
        <v>23</v>
      </c>
      <c r="B323" s="104">
        <v>2</v>
      </c>
      <c r="C323" s="104">
        <v>2</v>
      </c>
      <c r="D323" s="113">
        <v>5</v>
      </c>
      <c r="E323" s="104">
        <v>8</v>
      </c>
      <c r="F323" s="104">
        <v>1</v>
      </c>
      <c r="G323" s="105" t="s">
        <v>1110</v>
      </c>
      <c r="H323" s="173" t="s">
        <v>1111</v>
      </c>
      <c r="I323" s="78">
        <v>8112.5</v>
      </c>
      <c r="J323" s="79" t="s">
        <v>1280</v>
      </c>
      <c r="K323" s="343">
        <v>42375</v>
      </c>
      <c r="L323" s="81" t="s">
        <v>34</v>
      </c>
      <c r="M323" s="135" t="s">
        <v>1281</v>
      </c>
      <c r="N323" s="133">
        <v>42439</v>
      </c>
      <c r="O323" s="136">
        <v>198729</v>
      </c>
      <c r="P323" s="133">
        <v>42643</v>
      </c>
      <c r="Q323" s="294"/>
    </row>
    <row r="324" spans="1:17" x14ac:dyDescent="0.25">
      <c r="A324" s="374" t="s">
        <v>23</v>
      </c>
      <c r="B324" s="104">
        <v>2</v>
      </c>
      <c r="C324" s="104">
        <v>2</v>
      </c>
      <c r="D324" s="113">
        <v>5</v>
      </c>
      <c r="E324" s="104">
        <v>8</v>
      </c>
      <c r="F324" s="104">
        <v>1</v>
      </c>
      <c r="G324" s="105" t="s">
        <v>1110</v>
      </c>
      <c r="H324" s="173" t="s">
        <v>1111</v>
      </c>
      <c r="I324" s="168">
        <v>8555</v>
      </c>
      <c r="J324" s="79" t="s">
        <v>1147</v>
      </c>
      <c r="K324" s="343">
        <v>42423</v>
      </c>
      <c r="L324" s="169" t="s">
        <v>34</v>
      </c>
      <c r="M324" s="170" t="s">
        <v>774</v>
      </c>
      <c r="N324" s="171">
        <v>42445</v>
      </c>
      <c r="O324" s="172">
        <v>215201</v>
      </c>
      <c r="P324" s="171">
        <v>42643</v>
      </c>
      <c r="Q324" s="294"/>
    </row>
    <row r="325" spans="1:17" ht="25.5" x14ac:dyDescent="0.25">
      <c r="A325" s="374" t="s">
        <v>23</v>
      </c>
      <c r="B325" s="104">
        <v>2</v>
      </c>
      <c r="C325" s="104">
        <v>2</v>
      </c>
      <c r="D325" s="105">
        <v>5</v>
      </c>
      <c r="E325" s="104">
        <v>8</v>
      </c>
      <c r="F325" s="104">
        <v>1</v>
      </c>
      <c r="G325" s="104" t="s">
        <v>1135</v>
      </c>
      <c r="H325" s="106" t="s">
        <v>1136</v>
      </c>
      <c r="I325" s="145">
        <v>870644.26</v>
      </c>
      <c r="J325" s="149" t="s">
        <v>1137</v>
      </c>
      <c r="K325" s="348">
        <v>42298</v>
      </c>
      <c r="L325" s="151" t="s">
        <v>34</v>
      </c>
      <c r="M325" s="148" t="s">
        <v>1138</v>
      </c>
      <c r="N325" s="176">
        <v>42415</v>
      </c>
      <c r="O325" s="321">
        <v>199621</v>
      </c>
      <c r="P325" s="84">
        <v>42458</v>
      </c>
      <c r="Q325" s="294">
        <v>1</v>
      </c>
    </row>
    <row r="326" spans="1:17" x14ac:dyDescent="0.25">
      <c r="A326" s="374" t="s">
        <v>23</v>
      </c>
      <c r="B326" s="104">
        <v>2</v>
      </c>
      <c r="C326" s="104">
        <v>2</v>
      </c>
      <c r="D326" s="113">
        <v>5</v>
      </c>
      <c r="E326" s="104">
        <v>8</v>
      </c>
      <c r="F326" s="104">
        <v>1</v>
      </c>
      <c r="G326" s="104" t="s">
        <v>1276</v>
      </c>
      <c r="H326" s="167" t="s">
        <v>1277</v>
      </c>
      <c r="I326" s="168">
        <v>25311</v>
      </c>
      <c r="J326" s="79" t="s">
        <v>1282</v>
      </c>
      <c r="K326" s="343">
        <v>42314</v>
      </c>
      <c r="L326" s="169" t="s">
        <v>34</v>
      </c>
      <c r="M326" s="170" t="s">
        <v>867</v>
      </c>
      <c r="N326" s="171">
        <v>42458</v>
      </c>
      <c r="O326" s="172">
        <v>200743</v>
      </c>
      <c r="P326" s="171">
        <v>42472</v>
      </c>
      <c r="Q326" s="294"/>
    </row>
    <row r="327" spans="1:17" ht="25.5" x14ac:dyDescent="0.25">
      <c r="A327" s="374" t="s">
        <v>23</v>
      </c>
      <c r="B327" s="104">
        <v>2</v>
      </c>
      <c r="C327" s="104">
        <v>2</v>
      </c>
      <c r="D327" s="113">
        <v>5</v>
      </c>
      <c r="E327" s="104">
        <v>8</v>
      </c>
      <c r="F327" s="104">
        <v>1</v>
      </c>
      <c r="G327" s="104" t="s">
        <v>1276</v>
      </c>
      <c r="H327" s="167" t="s">
        <v>1277</v>
      </c>
      <c r="I327" s="78">
        <v>12283.8</v>
      </c>
      <c r="J327" s="79" t="s">
        <v>1283</v>
      </c>
      <c r="K327" s="343">
        <v>42419</v>
      </c>
      <c r="L327" s="81" t="s">
        <v>34</v>
      </c>
      <c r="M327" s="135" t="s">
        <v>762</v>
      </c>
      <c r="N327" s="133">
        <v>42457</v>
      </c>
      <c r="O327" s="136">
        <v>200745</v>
      </c>
      <c r="P327" s="133">
        <v>42622</v>
      </c>
      <c r="Q327" s="294"/>
    </row>
    <row r="328" spans="1:17" x14ac:dyDescent="0.25">
      <c r="A328" s="374" t="s">
        <v>23</v>
      </c>
      <c r="B328" s="104">
        <v>2</v>
      </c>
      <c r="C328" s="104">
        <v>2</v>
      </c>
      <c r="D328" s="113">
        <v>5</v>
      </c>
      <c r="E328" s="104">
        <v>8</v>
      </c>
      <c r="F328" s="104">
        <v>1</v>
      </c>
      <c r="G328" s="105" t="s">
        <v>1107</v>
      </c>
      <c r="H328" s="167" t="s">
        <v>1108</v>
      </c>
      <c r="I328" s="168">
        <f>6720*1.18</f>
        <v>7929.5999999999995</v>
      </c>
      <c r="J328" s="79" t="s">
        <v>1109</v>
      </c>
      <c r="K328" s="343">
        <v>42110</v>
      </c>
      <c r="L328" s="169" t="s">
        <v>34</v>
      </c>
      <c r="M328" s="170" t="s">
        <v>866</v>
      </c>
      <c r="N328" s="171">
        <v>42458</v>
      </c>
      <c r="O328" s="172">
        <v>200792</v>
      </c>
      <c r="P328" s="171">
        <v>42473</v>
      </c>
      <c r="Q328" s="294"/>
    </row>
    <row r="329" spans="1:17" ht="25.5" x14ac:dyDescent="0.25">
      <c r="A329" s="374" t="s">
        <v>23</v>
      </c>
      <c r="B329" s="104">
        <v>2</v>
      </c>
      <c r="C329" s="104">
        <v>2</v>
      </c>
      <c r="D329" s="113">
        <v>5</v>
      </c>
      <c r="E329" s="104">
        <v>8</v>
      </c>
      <c r="F329" s="104">
        <v>1</v>
      </c>
      <c r="G329" s="104" t="s">
        <v>1276</v>
      </c>
      <c r="H329" s="167" t="s">
        <v>1277</v>
      </c>
      <c r="I329" s="78">
        <v>13227.8</v>
      </c>
      <c r="J329" s="79" t="s">
        <v>1284</v>
      </c>
      <c r="K329" s="343">
        <v>42398</v>
      </c>
      <c r="L329" s="81" t="s">
        <v>34</v>
      </c>
      <c r="M329" s="135" t="s">
        <v>815</v>
      </c>
      <c r="N329" s="133">
        <v>42457</v>
      </c>
      <c r="O329" s="136">
        <v>201174</v>
      </c>
      <c r="P329" s="133">
        <v>42473</v>
      </c>
      <c r="Q329" s="294"/>
    </row>
    <row r="330" spans="1:17" x14ac:dyDescent="0.25">
      <c r="A330" s="374" t="s">
        <v>23</v>
      </c>
      <c r="B330" s="104">
        <v>2</v>
      </c>
      <c r="C330" s="104">
        <v>2</v>
      </c>
      <c r="D330" s="113">
        <v>5</v>
      </c>
      <c r="E330" s="104">
        <v>8</v>
      </c>
      <c r="F330" s="104">
        <v>1</v>
      </c>
      <c r="G330" s="105" t="s">
        <v>1110</v>
      </c>
      <c r="H330" s="173" t="s">
        <v>1111</v>
      </c>
      <c r="I330" s="168">
        <f>7250*1.18</f>
        <v>8555</v>
      </c>
      <c r="J330" s="79" t="s">
        <v>1150</v>
      </c>
      <c r="K330" s="343">
        <v>42425</v>
      </c>
      <c r="L330" s="169" t="s">
        <v>34</v>
      </c>
      <c r="M330" s="170" t="s">
        <v>1151</v>
      </c>
      <c r="N330" s="171">
        <v>42440</v>
      </c>
      <c r="O330" s="172">
        <v>201183</v>
      </c>
      <c r="P330" s="171">
        <v>42478</v>
      </c>
      <c r="Q330" s="294"/>
    </row>
    <row r="331" spans="1:17" x14ac:dyDescent="0.25">
      <c r="A331" s="374" t="s">
        <v>23</v>
      </c>
      <c r="B331" s="104">
        <v>2</v>
      </c>
      <c r="C331" s="104">
        <v>2</v>
      </c>
      <c r="D331" s="113">
        <v>5</v>
      </c>
      <c r="E331" s="104">
        <v>8</v>
      </c>
      <c r="F331" s="104">
        <v>1</v>
      </c>
      <c r="G331" s="104" t="s">
        <v>1276</v>
      </c>
      <c r="H331" s="167" t="s">
        <v>1277</v>
      </c>
      <c r="I331" s="174">
        <f>20250*1.18</f>
        <v>23895</v>
      </c>
      <c r="J331" s="175" t="s">
        <v>1285</v>
      </c>
      <c r="K331" s="343">
        <v>42179</v>
      </c>
      <c r="L331" s="169" t="s">
        <v>34</v>
      </c>
      <c r="M331" s="82" t="s">
        <v>1286</v>
      </c>
      <c r="N331" s="171">
        <v>42474</v>
      </c>
      <c r="O331" s="182">
        <v>201368</v>
      </c>
      <c r="P331" s="183">
        <v>42419</v>
      </c>
      <c r="Q331" s="294"/>
    </row>
    <row r="332" spans="1:17" x14ac:dyDescent="0.25">
      <c r="A332" s="374" t="s">
        <v>23</v>
      </c>
      <c r="B332" s="104">
        <v>2</v>
      </c>
      <c r="C332" s="104">
        <v>2</v>
      </c>
      <c r="D332" s="113">
        <v>5</v>
      </c>
      <c r="E332" s="104">
        <v>8</v>
      </c>
      <c r="F332" s="104">
        <v>1</v>
      </c>
      <c r="G332" s="105" t="s">
        <v>1107</v>
      </c>
      <c r="H332" s="167" t="s">
        <v>1108</v>
      </c>
      <c r="I332" s="78">
        <f>25375*1.18</f>
        <v>29942.5</v>
      </c>
      <c r="J332" s="164" t="s">
        <v>1152</v>
      </c>
      <c r="K332" s="347">
        <v>42243</v>
      </c>
      <c r="L332" s="134" t="s">
        <v>34</v>
      </c>
      <c r="M332" s="104" t="s">
        <v>1153</v>
      </c>
      <c r="N332" s="147">
        <v>42461</v>
      </c>
      <c r="O332" s="165">
        <v>202323</v>
      </c>
      <c r="P332" s="166">
        <v>42488</v>
      </c>
      <c r="Q332" s="294"/>
    </row>
    <row r="333" spans="1:17" x14ac:dyDescent="0.25">
      <c r="A333" s="374" t="s">
        <v>23</v>
      </c>
      <c r="B333" s="104">
        <v>2</v>
      </c>
      <c r="C333" s="104">
        <v>2</v>
      </c>
      <c r="D333" s="113">
        <v>5</v>
      </c>
      <c r="E333" s="104">
        <v>8</v>
      </c>
      <c r="F333" s="104">
        <v>1</v>
      </c>
      <c r="G333" s="105" t="s">
        <v>1154</v>
      </c>
      <c r="H333" s="77" t="s">
        <v>1155</v>
      </c>
      <c r="I333" s="78">
        <f>1000*1.18</f>
        <v>1180</v>
      </c>
      <c r="J333" s="79" t="s">
        <v>1156</v>
      </c>
      <c r="K333" s="343">
        <v>41610</v>
      </c>
      <c r="L333" s="81" t="s">
        <v>34</v>
      </c>
      <c r="M333" s="135" t="s">
        <v>1157</v>
      </c>
      <c r="N333" s="133">
        <v>41688</v>
      </c>
      <c r="O333" s="322">
        <v>202667</v>
      </c>
      <c r="P333" s="133">
        <v>42493</v>
      </c>
      <c r="Q333" s="294">
        <v>1</v>
      </c>
    </row>
    <row r="334" spans="1:17" x14ac:dyDescent="0.25">
      <c r="A334" s="374" t="s">
        <v>23</v>
      </c>
      <c r="B334" s="104">
        <v>2</v>
      </c>
      <c r="C334" s="104">
        <v>2</v>
      </c>
      <c r="D334" s="113">
        <v>5</v>
      </c>
      <c r="E334" s="104">
        <v>8</v>
      </c>
      <c r="F334" s="104">
        <v>1</v>
      </c>
      <c r="G334" s="104" t="s">
        <v>1287</v>
      </c>
      <c r="H334" s="163" t="s">
        <v>1288</v>
      </c>
      <c r="I334" s="168">
        <f>6410*1.18</f>
        <v>7563.7999999999993</v>
      </c>
      <c r="J334" s="79" t="s">
        <v>1289</v>
      </c>
      <c r="K334" s="343">
        <v>42366</v>
      </c>
      <c r="L334" s="169" t="s">
        <v>34</v>
      </c>
      <c r="M334" s="170" t="s">
        <v>1290</v>
      </c>
      <c r="N334" s="171">
        <v>42426</v>
      </c>
      <c r="O334" s="172">
        <v>204801</v>
      </c>
      <c r="P334" s="171">
        <v>42510</v>
      </c>
      <c r="Q334" s="294"/>
    </row>
    <row r="335" spans="1:17" ht="25.5" x14ac:dyDescent="0.25">
      <c r="A335" s="374" t="s">
        <v>23</v>
      </c>
      <c r="B335" s="104">
        <v>2</v>
      </c>
      <c r="C335" s="104">
        <v>2</v>
      </c>
      <c r="D335" s="113">
        <v>5</v>
      </c>
      <c r="E335" s="104">
        <v>8</v>
      </c>
      <c r="F335" s="104">
        <v>1</v>
      </c>
      <c r="G335" s="105" t="s">
        <v>1291</v>
      </c>
      <c r="H335" s="77" t="s">
        <v>1292</v>
      </c>
      <c r="I335" s="78">
        <f>7800*1.18</f>
        <v>9204</v>
      </c>
      <c r="J335" s="79" t="s">
        <v>1293</v>
      </c>
      <c r="K335" s="343">
        <v>42401</v>
      </c>
      <c r="L335" s="81" t="s">
        <v>34</v>
      </c>
      <c r="M335" s="135" t="s">
        <v>1294</v>
      </c>
      <c r="N335" s="133">
        <v>42430</v>
      </c>
      <c r="O335" s="322">
        <v>204903</v>
      </c>
      <c r="P335" s="133">
        <v>42513</v>
      </c>
      <c r="Q335" s="294">
        <v>1</v>
      </c>
    </row>
    <row r="336" spans="1:17" x14ac:dyDescent="0.25">
      <c r="A336" s="374" t="s">
        <v>23</v>
      </c>
      <c r="B336" s="104">
        <v>2</v>
      </c>
      <c r="C336" s="104">
        <v>2</v>
      </c>
      <c r="D336" s="113">
        <v>5</v>
      </c>
      <c r="E336" s="104">
        <v>8</v>
      </c>
      <c r="F336" s="104">
        <v>1</v>
      </c>
      <c r="G336" s="105" t="s">
        <v>1291</v>
      </c>
      <c r="H336" s="77" t="s">
        <v>1292</v>
      </c>
      <c r="I336" s="168">
        <f>3800*1.18</f>
        <v>4484</v>
      </c>
      <c r="J336" s="79" t="s">
        <v>1295</v>
      </c>
      <c r="K336" s="343">
        <v>42345</v>
      </c>
      <c r="L336" s="169" t="s">
        <v>34</v>
      </c>
      <c r="M336" s="170" t="s">
        <v>1296</v>
      </c>
      <c r="N336" s="171">
        <v>42408</v>
      </c>
      <c r="O336" s="324">
        <v>205795</v>
      </c>
      <c r="P336" s="171">
        <v>42527</v>
      </c>
      <c r="Q336" s="294">
        <v>1</v>
      </c>
    </row>
    <row r="337" spans="1:17" x14ac:dyDescent="0.25">
      <c r="A337" s="374" t="s">
        <v>23</v>
      </c>
      <c r="B337" s="104">
        <v>2</v>
      </c>
      <c r="C337" s="104">
        <v>2</v>
      </c>
      <c r="D337" s="113">
        <v>5</v>
      </c>
      <c r="E337" s="104">
        <v>8</v>
      </c>
      <c r="F337" s="104">
        <v>1</v>
      </c>
      <c r="G337" s="104" t="s">
        <v>1276</v>
      </c>
      <c r="H337" s="167" t="s">
        <v>1277</v>
      </c>
      <c r="I337" s="174">
        <f>22950*1.18</f>
        <v>27081</v>
      </c>
      <c r="J337" s="175" t="s">
        <v>1297</v>
      </c>
      <c r="K337" s="343">
        <v>42419</v>
      </c>
      <c r="L337" s="81" t="s">
        <v>34</v>
      </c>
      <c r="M337" s="82" t="s">
        <v>1298</v>
      </c>
      <c r="N337" s="80">
        <v>42529</v>
      </c>
      <c r="O337" s="83">
        <v>206655</v>
      </c>
      <c r="P337" s="80">
        <v>42536</v>
      </c>
      <c r="Q337" s="294"/>
    </row>
    <row r="338" spans="1:17" ht="25.5" x14ac:dyDescent="0.25">
      <c r="A338" s="374" t="s">
        <v>23</v>
      </c>
      <c r="B338" s="104">
        <v>2</v>
      </c>
      <c r="C338" s="104">
        <v>2</v>
      </c>
      <c r="D338" s="113">
        <v>5</v>
      </c>
      <c r="E338" s="104">
        <v>8</v>
      </c>
      <c r="F338" s="104">
        <v>1</v>
      </c>
      <c r="G338" s="328" t="s">
        <v>277</v>
      </c>
      <c r="H338" s="143" t="s">
        <v>278</v>
      </c>
      <c r="I338" s="78">
        <f>17200*1.18</f>
        <v>20296</v>
      </c>
      <c r="J338" s="79" t="s">
        <v>1299</v>
      </c>
      <c r="K338" s="343">
        <v>42622</v>
      </c>
      <c r="L338" s="81" t="s">
        <v>34</v>
      </c>
      <c r="M338" s="135" t="s">
        <v>1300</v>
      </c>
      <c r="N338" s="133">
        <v>42695</v>
      </c>
      <c r="O338" s="136">
        <v>217984</v>
      </c>
      <c r="P338" s="133">
        <v>42697</v>
      </c>
      <c r="Q338" s="294"/>
    </row>
    <row r="339" spans="1:17" x14ac:dyDescent="0.25">
      <c r="A339" s="374" t="s">
        <v>23</v>
      </c>
      <c r="B339" s="104">
        <v>2</v>
      </c>
      <c r="C339" s="104">
        <v>2</v>
      </c>
      <c r="D339" s="113">
        <v>5</v>
      </c>
      <c r="E339" s="104">
        <v>8</v>
      </c>
      <c r="F339" s="104">
        <v>1</v>
      </c>
      <c r="G339" s="105" t="s">
        <v>1291</v>
      </c>
      <c r="H339" s="77" t="s">
        <v>1292</v>
      </c>
      <c r="I339" s="168">
        <f>8900*1.18</f>
        <v>10502</v>
      </c>
      <c r="J339" s="79" t="s">
        <v>1301</v>
      </c>
      <c r="K339" s="343">
        <v>42515</v>
      </c>
      <c r="L339" s="169" t="s">
        <v>34</v>
      </c>
      <c r="M339" s="170" t="s">
        <v>1302</v>
      </c>
      <c r="N339" s="171">
        <v>42535</v>
      </c>
      <c r="O339" s="324">
        <v>206765</v>
      </c>
      <c r="P339" s="171">
        <v>42537</v>
      </c>
      <c r="Q339" s="294">
        <v>1</v>
      </c>
    </row>
    <row r="340" spans="1:17" ht="25.5" x14ac:dyDescent="0.25">
      <c r="A340" s="374" t="s">
        <v>23</v>
      </c>
      <c r="B340" s="104">
        <v>2</v>
      </c>
      <c r="C340" s="104">
        <v>2</v>
      </c>
      <c r="D340" s="113">
        <v>5</v>
      </c>
      <c r="E340" s="104">
        <v>8</v>
      </c>
      <c r="F340" s="104">
        <v>1</v>
      </c>
      <c r="G340" s="104" t="s">
        <v>1303</v>
      </c>
      <c r="H340" s="167" t="s">
        <v>1304</v>
      </c>
      <c r="I340" s="78">
        <f>82775*1.18</f>
        <v>97674.5</v>
      </c>
      <c r="J340" s="79" t="s">
        <v>1305</v>
      </c>
      <c r="K340" s="343">
        <v>42578</v>
      </c>
      <c r="L340" s="81" t="s">
        <v>34</v>
      </c>
      <c r="M340" s="135" t="s">
        <v>1306</v>
      </c>
      <c r="N340" s="133">
        <v>42578</v>
      </c>
      <c r="O340" s="136">
        <v>210784</v>
      </c>
      <c r="P340" s="133">
        <v>42583</v>
      </c>
      <c r="Q340" s="294"/>
    </row>
    <row r="341" spans="1:17" x14ac:dyDescent="0.25">
      <c r="A341" s="374" t="s">
        <v>23</v>
      </c>
      <c r="B341" s="104">
        <v>2</v>
      </c>
      <c r="C341" s="104">
        <v>2</v>
      </c>
      <c r="D341" s="113">
        <v>5</v>
      </c>
      <c r="E341" s="104">
        <v>8</v>
      </c>
      <c r="F341" s="104">
        <v>1</v>
      </c>
      <c r="G341" s="104" t="s">
        <v>1303</v>
      </c>
      <c r="H341" s="167" t="s">
        <v>1304</v>
      </c>
      <c r="I341" s="78">
        <f>9100*1.18</f>
        <v>10738</v>
      </c>
      <c r="J341" s="164" t="s">
        <v>1307</v>
      </c>
      <c r="K341" s="347">
        <v>42478</v>
      </c>
      <c r="L341" s="165" t="s">
        <v>34</v>
      </c>
      <c r="M341" s="104" t="s">
        <v>1308</v>
      </c>
      <c r="N341" s="147"/>
      <c r="O341" s="165">
        <v>206896</v>
      </c>
      <c r="P341" s="166">
        <v>42538</v>
      </c>
      <c r="Q341" s="294"/>
    </row>
    <row r="342" spans="1:17" ht="25.5" x14ac:dyDescent="0.25">
      <c r="A342" s="374" t="s">
        <v>23</v>
      </c>
      <c r="B342" s="104">
        <v>2</v>
      </c>
      <c r="C342" s="104">
        <v>2</v>
      </c>
      <c r="D342" s="113">
        <v>5</v>
      </c>
      <c r="E342" s="104">
        <v>8</v>
      </c>
      <c r="F342" s="104">
        <v>1</v>
      </c>
      <c r="G342" s="105" t="s">
        <v>1167</v>
      </c>
      <c r="H342" s="143" t="s">
        <v>1168</v>
      </c>
      <c r="I342" s="78">
        <v>10657.76</v>
      </c>
      <c r="J342" s="164" t="s">
        <v>1309</v>
      </c>
      <c r="K342" s="347">
        <v>42438</v>
      </c>
      <c r="L342" s="165" t="s">
        <v>34</v>
      </c>
      <c r="M342" s="191">
        <v>912.20159999999998</v>
      </c>
      <c r="N342" s="147">
        <v>42536</v>
      </c>
      <c r="O342" s="325">
        <v>206925</v>
      </c>
      <c r="P342" s="166">
        <v>42541</v>
      </c>
      <c r="Q342" s="294">
        <v>1</v>
      </c>
    </row>
    <row r="343" spans="1:17" x14ac:dyDescent="0.25">
      <c r="A343" s="374" t="s">
        <v>23</v>
      </c>
      <c r="B343" s="104">
        <v>2</v>
      </c>
      <c r="C343" s="104">
        <v>2</v>
      </c>
      <c r="D343" s="105">
        <v>5</v>
      </c>
      <c r="E343" s="104">
        <v>8</v>
      </c>
      <c r="F343" s="104">
        <v>1</v>
      </c>
      <c r="G343" s="104" t="s">
        <v>1310</v>
      </c>
      <c r="H343" s="77" t="s">
        <v>1311</v>
      </c>
      <c r="I343" s="78">
        <v>20000</v>
      </c>
      <c r="J343" s="79" t="s">
        <v>1312</v>
      </c>
      <c r="K343" s="343">
        <v>42460</v>
      </c>
      <c r="L343" s="81" t="s">
        <v>34</v>
      </c>
      <c r="M343" s="135" t="s">
        <v>1313</v>
      </c>
      <c r="N343" s="133">
        <v>42534</v>
      </c>
      <c r="O343" s="322">
        <v>206938</v>
      </c>
      <c r="P343" s="133">
        <v>42541</v>
      </c>
      <c r="Q343" s="294">
        <v>1</v>
      </c>
    </row>
    <row r="344" spans="1:17" x14ac:dyDescent="0.25">
      <c r="A344" s="374" t="s">
        <v>23</v>
      </c>
      <c r="B344" s="104">
        <v>2</v>
      </c>
      <c r="C344" s="104">
        <v>2</v>
      </c>
      <c r="D344" s="113">
        <v>5</v>
      </c>
      <c r="E344" s="104">
        <v>8</v>
      </c>
      <c r="F344" s="104">
        <v>1</v>
      </c>
      <c r="G344" s="105" t="s">
        <v>1110</v>
      </c>
      <c r="H344" s="173" t="s">
        <v>1111</v>
      </c>
      <c r="I344" s="180">
        <v>10325</v>
      </c>
      <c r="J344" s="175" t="s">
        <v>1166</v>
      </c>
      <c r="K344" s="343">
        <v>42481</v>
      </c>
      <c r="L344" s="169" t="s">
        <v>34</v>
      </c>
      <c r="M344" s="181" t="s">
        <v>1149</v>
      </c>
      <c r="N344" s="171">
        <v>42536</v>
      </c>
      <c r="O344" s="182">
        <v>207184</v>
      </c>
      <c r="P344" s="183">
        <v>42542</v>
      </c>
      <c r="Q344" s="294"/>
    </row>
    <row r="345" spans="1:17" ht="25.5" x14ac:dyDescent="0.25">
      <c r="A345" s="374" t="s">
        <v>23</v>
      </c>
      <c r="B345" s="104">
        <v>2</v>
      </c>
      <c r="C345" s="104">
        <v>2</v>
      </c>
      <c r="D345" s="113">
        <v>5</v>
      </c>
      <c r="E345" s="104">
        <v>8</v>
      </c>
      <c r="F345" s="104">
        <v>1</v>
      </c>
      <c r="G345" s="104" t="s">
        <v>1276</v>
      </c>
      <c r="H345" s="167" t="s">
        <v>1277</v>
      </c>
      <c r="I345" s="168">
        <v>112159</v>
      </c>
      <c r="J345" s="79" t="s">
        <v>1314</v>
      </c>
      <c r="K345" s="343">
        <v>42479</v>
      </c>
      <c r="L345" s="169" t="s">
        <v>34</v>
      </c>
      <c r="M345" s="170" t="s">
        <v>1315</v>
      </c>
      <c r="N345" s="171">
        <v>42531</v>
      </c>
      <c r="O345" s="172">
        <v>207348</v>
      </c>
      <c r="P345" s="171">
        <v>42543</v>
      </c>
      <c r="Q345" s="294"/>
    </row>
    <row r="346" spans="1:17" ht="25.5" x14ac:dyDescent="0.25">
      <c r="A346" s="374" t="s">
        <v>23</v>
      </c>
      <c r="B346" s="104">
        <v>2</v>
      </c>
      <c r="C346" s="104">
        <v>2</v>
      </c>
      <c r="D346" s="113">
        <v>5</v>
      </c>
      <c r="E346" s="104">
        <v>8</v>
      </c>
      <c r="F346" s="104">
        <v>1</v>
      </c>
      <c r="G346" s="105" t="s">
        <v>1167</v>
      </c>
      <c r="H346" s="143" t="s">
        <v>1168</v>
      </c>
      <c r="I346" s="78">
        <v>52597.32</v>
      </c>
      <c r="J346" s="79" t="s">
        <v>1316</v>
      </c>
      <c r="K346" s="343">
        <v>42389</v>
      </c>
      <c r="L346" s="134" t="s">
        <v>34</v>
      </c>
      <c r="M346" s="135" t="s">
        <v>1317</v>
      </c>
      <c r="N346" s="133">
        <v>42541</v>
      </c>
      <c r="O346" s="322">
        <v>207477</v>
      </c>
      <c r="P346" s="190">
        <v>42544</v>
      </c>
      <c r="Q346" s="294">
        <v>1</v>
      </c>
    </row>
    <row r="347" spans="1:17" ht="25.5" x14ac:dyDescent="0.25">
      <c r="A347" s="374" t="s">
        <v>23</v>
      </c>
      <c r="B347" s="104">
        <v>2</v>
      </c>
      <c r="C347" s="104">
        <v>2</v>
      </c>
      <c r="D347" s="113">
        <v>5</v>
      </c>
      <c r="E347" s="104">
        <v>8</v>
      </c>
      <c r="F347" s="104">
        <v>1</v>
      </c>
      <c r="G347" s="105" t="s">
        <v>1167</v>
      </c>
      <c r="H347" s="143" t="s">
        <v>1168</v>
      </c>
      <c r="I347" s="78">
        <v>52597.32</v>
      </c>
      <c r="J347" s="79" t="s">
        <v>1316</v>
      </c>
      <c r="K347" s="343">
        <v>42389</v>
      </c>
      <c r="L347" s="134" t="s">
        <v>34</v>
      </c>
      <c r="M347" s="135" t="s">
        <v>1317</v>
      </c>
      <c r="N347" s="133">
        <v>42541</v>
      </c>
      <c r="O347" s="322">
        <v>207477</v>
      </c>
      <c r="P347" s="190">
        <v>42544</v>
      </c>
      <c r="Q347" s="294"/>
    </row>
    <row r="348" spans="1:17" x14ac:dyDescent="0.25">
      <c r="A348" s="374" t="s">
        <v>23</v>
      </c>
      <c r="B348" s="104">
        <v>2</v>
      </c>
      <c r="C348" s="104">
        <v>2</v>
      </c>
      <c r="D348" s="113">
        <v>5</v>
      </c>
      <c r="E348" s="104">
        <v>8</v>
      </c>
      <c r="F348" s="104">
        <v>1</v>
      </c>
      <c r="G348" s="105" t="s">
        <v>1110</v>
      </c>
      <c r="H348" s="173" t="s">
        <v>1111</v>
      </c>
      <c r="I348" s="78">
        <f>9000*1.18</f>
        <v>10620</v>
      </c>
      <c r="J348" s="164" t="s">
        <v>1318</v>
      </c>
      <c r="K348" s="347">
        <v>42489</v>
      </c>
      <c r="L348" s="165" t="s">
        <v>34</v>
      </c>
      <c r="M348" s="104" t="s">
        <v>1319</v>
      </c>
      <c r="N348" s="147">
        <v>42536</v>
      </c>
      <c r="O348" s="165">
        <v>208475</v>
      </c>
      <c r="P348" s="166">
        <v>42556</v>
      </c>
      <c r="Q348" s="294"/>
    </row>
    <row r="349" spans="1:17" ht="25.5" x14ac:dyDescent="0.25">
      <c r="A349" s="374" t="s">
        <v>23</v>
      </c>
      <c r="B349" s="104">
        <v>2</v>
      </c>
      <c r="C349" s="104">
        <v>2</v>
      </c>
      <c r="D349" s="113">
        <v>5</v>
      </c>
      <c r="E349" s="104">
        <v>8</v>
      </c>
      <c r="F349" s="104">
        <v>1</v>
      </c>
      <c r="G349" s="104" t="s">
        <v>1320</v>
      </c>
      <c r="H349" s="143" t="s">
        <v>1321</v>
      </c>
      <c r="I349" s="78">
        <v>25390.25</v>
      </c>
      <c r="J349" s="79" t="s">
        <v>1322</v>
      </c>
      <c r="K349" s="343">
        <v>42440</v>
      </c>
      <c r="L349" s="134" t="s">
        <v>34</v>
      </c>
      <c r="M349" s="135" t="s">
        <v>1323</v>
      </c>
      <c r="N349" s="133">
        <v>42552</v>
      </c>
      <c r="O349" s="322">
        <v>209246</v>
      </c>
      <c r="P349" s="190">
        <v>42566</v>
      </c>
      <c r="Q349" s="294">
        <v>1</v>
      </c>
    </row>
    <row r="350" spans="1:17" x14ac:dyDescent="0.25">
      <c r="A350" s="374" t="s">
        <v>23</v>
      </c>
      <c r="B350" s="104">
        <v>2</v>
      </c>
      <c r="C350" s="104">
        <v>2</v>
      </c>
      <c r="D350" s="113">
        <v>5</v>
      </c>
      <c r="E350" s="104">
        <v>8</v>
      </c>
      <c r="F350" s="104">
        <v>1</v>
      </c>
      <c r="G350" s="105" t="s">
        <v>1110</v>
      </c>
      <c r="H350" s="173" t="s">
        <v>1111</v>
      </c>
      <c r="I350" s="174">
        <f>11000*1.18</f>
        <v>12980</v>
      </c>
      <c r="J350" s="175" t="s">
        <v>1174</v>
      </c>
      <c r="K350" s="343">
        <v>42479</v>
      </c>
      <c r="L350" s="81" t="s">
        <v>34</v>
      </c>
      <c r="M350" s="82" t="s">
        <v>1175</v>
      </c>
      <c r="N350" s="80">
        <v>42562</v>
      </c>
      <c r="O350" s="83">
        <v>209256</v>
      </c>
      <c r="P350" s="80">
        <v>42566</v>
      </c>
      <c r="Q350" s="294"/>
    </row>
    <row r="351" spans="1:17" ht="25.5" x14ac:dyDescent="0.25">
      <c r="A351" s="374" t="s">
        <v>23</v>
      </c>
      <c r="B351" s="104">
        <v>2</v>
      </c>
      <c r="C351" s="104">
        <v>2</v>
      </c>
      <c r="D351" s="113">
        <v>5</v>
      </c>
      <c r="E351" s="104">
        <v>8</v>
      </c>
      <c r="F351" s="104">
        <v>1</v>
      </c>
      <c r="G351" s="105" t="s">
        <v>1167</v>
      </c>
      <c r="H351" s="143" t="s">
        <v>1168</v>
      </c>
      <c r="I351" s="78">
        <v>168858</v>
      </c>
      <c r="J351" s="164" t="s">
        <v>1176</v>
      </c>
      <c r="K351" s="347">
        <v>42622</v>
      </c>
      <c r="L351" s="165" t="s">
        <v>34</v>
      </c>
      <c r="M351" s="76" t="s">
        <v>1177</v>
      </c>
      <c r="N351" s="110">
        <v>42564</v>
      </c>
      <c r="O351" s="325">
        <v>209322</v>
      </c>
      <c r="P351" s="166">
        <v>42570</v>
      </c>
      <c r="Q351" s="294">
        <v>1</v>
      </c>
    </row>
    <row r="352" spans="1:17" ht="25.5" x14ac:dyDescent="0.25">
      <c r="A352" s="374" t="s">
        <v>23</v>
      </c>
      <c r="B352" s="104">
        <v>2</v>
      </c>
      <c r="C352" s="104">
        <v>2</v>
      </c>
      <c r="D352" s="113">
        <v>5</v>
      </c>
      <c r="E352" s="104">
        <v>8</v>
      </c>
      <c r="F352" s="104">
        <v>1</v>
      </c>
      <c r="G352" s="105" t="s">
        <v>1167</v>
      </c>
      <c r="H352" s="143" t="s">
        <v>1168</v>
      </c>
      <c r="I352" s="78">
        <f>20925*1.18</f>
        <v>24691.5</v>
      </c>
      <c r="J352" s="164" t="s">
        <v>1324</v>
      </c>
      <c r="K352" s="347">
        <v>41837</v>
      </c>
      <c r="L352" s="165" t="s">
        <v>34</v>
      </c>
      <c r="M352" s="85" t="s">
        <v>1325</v>
      </c>
      <c r="N352" s="166">
        <v>42558</v>
      </c>
      <c r="O352" s="325">
        <v>209325</v>
      </c>
      <c r="P352" s="166">
        <v>42570</v>
      </c>
      <c r="Q352" s="294">
        <v>1</v>
      </c>
    </row>
    <row r="353" spans="1:17" x14ac:dyDescent="0.25">
      <c r="A353" s="374" t="s">
        <v>23</v>
      </c>
      <c r="B353" s="104">
        <v>2</v>
      </c>
      <c r="C353" s="104">
        <v>2</v>
      </c>
      <c r="D353" s="113">
        <v>5</v>
      </c>
      <c r="E353" s="104">
        <v>8</v>
      </c>
      <c r="F353" s="104">
        <v>1</v>
      </c>
      <c r="G353" s="105" t="s">
        <v>1178</v>
      </c>
      <c r="H353" s="163" t="s">
        <v>1179</v>
      </c>
      <c r="I353" s="78">
        <f>4500*1.18</f>
        <v>5310</v>
      </c>
      <c r="J353" s="164" t="s">
        <v>1326</v>
      </c>
      <c r="K353" s="347">
        <v>42377</v>
      </c>
      <c r="L353" s="165" t="s">
        <v>34</v>
      </c>
      <c r="M353" s="104" t="s">
        <v>1327</v>
      </c>
      <c r="N353" s="147">
        <v>42569</v>
      </c>
      <c r="O353" s="325">
        <v>209836</v>
      </c>
      <c r="P353" s="166">
        <v>42572</v>
      </c>
      <c r="Q353" s="294">
        <v>1</v>
      </c>
    </row>
    <row r="354" spans="1:17" x14ac:dyDescent="0.25">
      <c r="A354" s="374" t="s">
        <v>23</v>
      </c>
      <c r="B354" s="104">
        <v>2</v>
      </c>
      <c r="C354" s="104">
        <v>2</v>
      </c>
      <c r="D354" s="113">
        <v>5</v>
      </c>
      <c r="E354" s="104">
        <v>8</v>
      </c>
      <c r="F354" s="104">
        <v>1</v>
      </c>
      <c r="G354" s="105" t="s">
        <v>1178</v>
      </c>
      <c r="H354" s="143" t="s">
        <v>1179</v>
      </c>
      <c r="I354" s="78">
        <v>8378</v>
      </c>
      <c r="J354" s="164" t="s">
        <v>1328</v>
      </c>
      <c r="K354" s="347">
        <v>42249</v>
      </c>
      <c r="L354" s="165" t="s">
        <v>34</v>
      </c>
      <c r="M354" s="76" t="s">
        <v>1329</v>
      </c>
      <c r="N354" s="110">
        <v>42569</v>
      </c>
      <c r="O354" s="325">
        <v>209854</v>
      </c>
      <c r="P354" s="166">
        <v>42572</v>
      </c>
      <c r="Q354" s="294">
        <v>1</v>
      </c>
    </row>
    <row r="355" spans="1:17" x14ac:dyDescent="0.25">
      <c r="A355" s="374" t="s">
        <v>23</v>
      </c>
      <c r="B355" s="104">
        <v>2</v>
      </c>
      <c r="C355" s="104">
        <v>2</v>
      </c>
      <c r="D355" s="113">
        <v>5</v>
      </c>
      <c r="E355" s="104">
        <v>8</v>
      </c>
      <c r="F355" s="104">
        <v>1</v>
      </c>
      <c r="G355" s="105" t="s">
        <v>1178</v>
      </c>
      <c r="H355" s="163" t="s">
        <v>1179</v>
      </c>
      <c r="I355" s="78">
        <v>20060</v>
      </c>
      <c r="J355" s="164" t="s">
        <v>1330</v>
      </c>
      <c r="K355" s="347">
        <v>42379</v>
      </c>
      <c r="L355" s="165" t="s">
        <v>34</v>
      </c>
      <c r="M355" s="104" t="s">
        <v>1331</v>
      </c>
      <c r="N355" s="147">
        <v>42569</v>
      </c>
      <c r="O355" s="325">
        <v>209855</v>
      </c>
      <c r="P355" s="166">
        <v>42572</v>
      </c>
      <c r="Q355" s="294">
        <v>1</v>
      </c>
    </row>
    <row r="356" spans="1:17" x14ac:dyDescent="0.25">
      <c r="A356" s="374" t="s">
        <v>23</v>
      </c>
      <c r="B356" s="104">
        <v>2</v>
      </c>
      <c r="C356" s="104">
        <v>2</v>
      </c>
      <c r="D356" s="113">
        <v>5</v>
      </c>
      <c r="E356" s="104">
        <v>8</v>
      </c>
      <c r="F356" s="104">
        <v>1</v>
      </c>
      <c r="G356" s="105" t="s">
        <v>1178</v>
      </c>
      <c r="H356" s="163" t="s">
        <v>1179</v>
      </c>
      <c r="I356" s="78">
        <f>5600*1.18</f>
        <v>6608</v>
      </c>
      <c r="J356" s="164" t="s">
        <v>1332</v>
      </c>
      <c r="K356" s="347">
        <v>42415</v>
      </c>
      <c r="L356" s="165" t="s">
        <v>34</v>
      </c>
      <c r="M356" s="104" t="s">
        <v>1333</v>
      </c>
      <c r="N356" s="147">
        <v>42569</v>
      </c>
      <c r="O356" s="325">
        <v>210455</v>
      </c>
      <c r="P356" s="166">
        <v>42577</v>
      </c>
      <c r="Q356" s="294">
        <v>1</v>
      </c>
    </row>
    <row r="357" spans="1:17" x14ac:dyDescent="0.25">
      <c r="A357" s="374" t="s">
        <v>23</v>
      </c>
      <c r="B357" s="104">
        <v>2</v>
      </c>
      <c r="C357" s="104">
        <v>2</v>
      </c>
      <c r="D357" s="113">
        <v>5</v>
      </c>
      <c r="E357" s="104">
        <v>8</v>
      </c>
      <c r="F357" s="104">
        <v>1</v>
      </c>
      <c r="G357" s="105" t="s">
        <v>1178</v>
      </c>
      <c r="H357" s="143" t="s">
        <v>1179</v>
      </c>
      <c r="I357" s="78">
        <v>1180</v>
      </c>
      <c r="J357" s="164" t="s">
        <v>1180</v>
      </c>
      <c r="K357" s="347">
        <v>41879</v>
      </c>
      <c r="L357" s="165" t="s">
        <v>34</v>
      </c>
      <c r="M357" s="76" t="s">
        <v>1146</v>
      </c>
      <c r="N357" s="110">
        <v>41901</v>
      </c>
      <c r="O357" s="165">
        <v>210638</v>
      </c>
      <c r="P357" s="166">
        <v>42646</v>
      </c>
      <c r="Q357" s="294"/>
    </row>
    <row r="358" spans="1:17" x14ac:dyDescent="0.25">
      <c r="A358" s="374" t="s">
        <v>23</v>
      </c>
      <c r="B358" s="104">
        <v>2</v>
      </c>
      <c r="C358" s="104">
        <v>2</v>
      </c>
      <c r="D358" s="113">
        <v>5</v>
      </c>
      <c r="E358" s="104">
        <v>8</v>
      </c>
      <c r="F358" s="104">
        <v>1</v>
      </c>
      <c r="G358" s="104" t="s">
        <v>1334</v>
      </c>
      <c r="H358" s="143" t="s">
        <v>1335</v>
      </c>
      <c r="I358" s="78">
        <f>10000*1.18</f>
        <v>11800</v>
      </c>
      <c r="J358" s="164" t="s">
        <v>1336</v>
      </c>
      <c r="K358" s="347">
        <v>42552</v>
      </c>
      <c r="L358" s="165" t="s">
        <v>34</v>
      </c>
      <c r="M358" s="76" t="s">
        <v>1337</v>
      </c>
      <c r="N358" s="110">
        <v>42569</v>
      </c>
      <c r="O358" s="325">
        <v>210645</v>
      </c>
      <c r="P358" s="166">
        <v>42579</v>
      </c>
      <c r="Q358" s="294">
        <v>1</v>
      </c>
    </row>
    <row r="359" spans="1:17" x14ac:dyDescent="0.25">
      <c r="A359" s="374" t="s">
        <v>23</v>
      </c>
      <c r="B359" s="104">
        <v>2</v>
      </c>
      <c r="C359" s="104">
        <v>2</v>
      </c>
      <c r="D359" s="113">
        <v>5</v>
      </c>
      <c r="E359" s="104">
        <v>8</v>
      </c>
      <c r="F359" s="104">
        <v>1</v>
      </c>
      <c r="G359" s="104" t="s">
        <v>1334</v>
      </c>
      <c r="H359" s="143" t="s">
        <v>1335</v>
      </c>
      <c r="I359" s="78">
        <f>10000*1.18</f>
        <v>11800</v>
      </c>
      <c r="J359" s="164" t="s">
        <v>1338</v>
      </c>
      <c r="K359" s="347">
        <v>42577</v>
      </c>
      <c r="L359" s="165" t="s">
        <v>34</v>
      </c>
      <c r="M359" s="85" t="s">
        <v>1339</v>
      </c>
      <c r="N359" s="166">
        <v>42571</v>
      </c>
      <c r="O359" s="325">
        <v>210646</v>
      </c>
      <c r="P359" s="166">
        <v>42579</v>
      </c>
      <c r="Q359" s="294">
        <v>1</v>
      </c>
    </row>
    <row r="360" spans="1:17" x14ac:dyDescent="0.25">
      <c r="A360" s="374" t="s">
        <v>23</v>
      </c>
      <c r="B360" s="104">
        <v>2</v>
      </c>
      <c r="C360" s="104">
        <v>2</v>
      </c>
      <c r="D360" s="113">
        <v>5</v>
      </c>
      <c r="E360" s="104">
        <v>8</v>
      </c>
      <c r="F360" s="104">
        <v>1</v>
      </c>
      <c r="G360" s="105" t="s">
        <v>1178</v>
      </c>
      <c r="H360" s="163" t="s">
        <v>1179</v>
      </c>
      <c r="I360" s="78">
        <f>4700*1.18</f>
        <v>5546</v>
      </c>
      <c r="J360" s="164" t="s">
        <v>1340</v>
      </c>
      <c r="K360" s="347">
        <v>42401</v>
      </c>
      <c r="L360" s="81" t="s">
        <v>34</v>
      </c>
      <c r="M360" s="104" t="s">
        <v>1341</v>
      </c>
      <c r="N360" s="166">
        <v>42569</v>
      </c>
      <c r="O360" s="325">
        <v>210879</v>
      </c>
      <c r="P360" s="166">
        <v>42586</v>
      </c>
      <c r="Q360" s="294">
        <v>1</v>
      </c>
    </row>
    <row r="361" spans="1:17" x14ac:dyDescent="0.25">
      <c r="A361" s="374" t="s">
        <v>23</v>
      </c>
      <c r="B361" s="104">
        <v>2</v>
      </c>
      <c r="C361" s="104">
        <v>2</v>
      </c>
      <c r="D361" s="113">
        <v>5</v>
      </c>
      <c r="E361" s="104">
        <v>8</v>
      </c>
      <c r="F361" s="104">
        <v>1</v>
      </c>
      <c r="G361" s="104" t="s">
        <v>1342</v>
      </c>
      <c r="H361" s="163" t="s">
        <v>1343</v>
      </c>
      <c r="I361" s="78">
        <f>65500*1.18</f>
        <v>77290</v>
      </c>
      <c r="J361" s="164" t="s">
        <v>1344</v>
      </c>
      <c r="K361" s="347">
        <v>42578</v>
      </c>
      <c r="L361" s="81" t="s">
        <v>34</v>
      </c>
      <c r="M361" s="104" t="s">
        <v>1345</v>
      </c>
      <c r="N361" s="147">
        <v>42580</v>
      </c>
      <c r="O361" s="165">
        <v>210886</v>
      </c>
      <c r="P361" s="166">
        <v>42586</v>
      </c>
      <c r="Q361" s="294"/>
    </row>
    <row r="362" spans="1:17" ht="25.5" x14ac:dyDescent="0.25">
      <c r="A362" s="374" t="s">
        <v>23</v>
      </c>
      <c r="B362" s="104">
        <v>2</v>
      </c>
      <c r="C362" s="104">
        <v>2</v>
      </c>
      <c r="D362" s="105">
        <v>5</v>
      </c>
      <c r="E362" s="104">
        <v>8</v>
      </c>
      <c r="F362" s="104">
        <v>1</v>
      </c>
      <c r="G362" s="105" t="s">
        <v>1181</v>
      </c>
      <c r="H362" s="77" t="s">
        <v>1182</v>
      </c>
      <c r="I362" s="78">
        <f>77000*1.18</f>
        <v>90860</v>
      </c>
      <c r="J362" s="79" t="s">
        <v>1183</v>
      </c>
      <c r="K362" s="343">
        <v>42576</v>
      </c>
      <c r="L362" s="81" t="s">
        <v>34</v>
      </c>
      <c r="M362" s="135" t="s">
        <v>1184</v>
      </c>
      <c r="N362" s="133">
        <v>42578</v>
      </c>
      <c r="O362" s="136">
        <v>210899</v>
      </c>
      <c r="P362" s="133">
        <v>42586</v>
      </c>
      <c r="Q362" s="294"/>
    </row>
    <row r="363" spans="1:17" x14ac:dyDescent="0.25">
      <c r="A363" s="374" t="s">
        <v>23</v>
      </c>
      <c r="B363" s="104">
        <v>2</v>
      </c>
      <c r="C363" s="104">
        <v>2</v>
      </c>
      <c r="D363" s="113">
        <v>5</v>
      </c>
      <c r="E363" s="104">
        <v>8</v>
      </c>
      <c r="F363" s="104">
        <v>1</v>
      </c>
      <c r="G363" s="105" t="s">
        <v>1110</v>
      </c>
      <c r="H363" s="173" t="s">
        <v>1111</v>
      </c>
      <c r="I363" s="174">
        <f>7625*1.18</f>
        <v>8997.5</v>
      </c>
      <c r="J363" s="175" t="s">
        <v>1112</v>
      </c>
      <c r="K363" s="343" t="s">
        <v>1346</v>
      </c>
      <c r="L363" s="81" t="s">
        <v>34</v>
      </c>
      <c r="M363" s="82" t="s">
        <v>1114</v>
      </c>
      <c r="N363" s="80" t="s">
        <v>1114</v>
      </c>
      <c r="O363" s="83">
        <v>210799</v>
      </c>
      <c r="P363" s="80">
        <v>42583</v>
      </c>
      <c r="Q363" s="294"/>
    </row>
    <row r="364" spans="1:17" ht="25.5" x14ac:dyDescent="0.25">
      <c r="A364" s="374" t="s">
        <v>23</v>
      </c>
      <c r="B364" s="104">
        <v>2</v>
      </c>
      <c r="C364" s="104">
        <v>2</v>
      </c>
      <c r="D364" s="113">
        <v>5</v>
      </c>
      <c r="E364" s="104">
        <v>8</v>
      </c>
      <c r="F364" s="104">
        <v>1</v>
      </c>
      <c r="G364" s="104" t="s">
        <v>1320</v>
      </c>
      <c r="H364" s="143" t="s">
        <v>1321</v>
      </c>
      <c r="I364" s="78">
        <v>13115.7</v>
      </c>
      <c r="J364" s="79" t="s">
        <v>1347</v>
      </c>
      <c r="K364" s="343">
        <v>42440</v>
      </c>
      <c r="L364" s="134" t="s">
        <v>34</v>
      </c>
      <c r="M364" s="135" t="s">
        <v>1348</v>
      </c>
      <c r="N364" s="133"/>
      <c r="O364" s="322">
        <v>212251</v>
      </c>
      <c r="P364" s="190">
        <v>42604</v>
      </c>
      <c r="Q364" s="294">
        <v>1</v>
      </c>
    </row>
    <row r="365" spans="1:17" x14ac:dyDescent="0.25">
      <c r="A365" s="374" t="s">
        <v>23</v>
      </c>
      <c r="B365" s="104">
        <v>2</v>
      </c>
      <c r="C365" s="104">
        <v>2</v>
      </c>
      <c r="D365" s="113">
        <v>5</v>
      </c>
      <c r="E365" s="104">
        <v>8</v>
      </c>
      <c r="F365" s="104">
        <v>1</v>
      </c>
      <c r="G365" s="104" t="s">
        <v>1349</v>
      </c>
      <c r="H365" s="143" t="s">
        <v>1350</v>
      </c>
      <c r="I365" s="78">
        <v>604632</v>
      </c>
      <c r="J365" s="164" t="s">
        <v>1351</v>
      </c>
      <c r="K365" s="347">
        <v>42559</v>
      </c>
      <c r="L365" s="165" t="s">
        <v>34</v>
      </c>
      <c r="M365" s="85" t="s">
        <v>1352</v>
      </c>
      <c r="N365" s="166">
        <v>42592</v>
      </c>
      <c r="O365" s="165">
        <v>212741</v>
      </c>
      <c r="P365" s="166">
        <v>42606</v>
      </c>
      <c r="Q365" s="294"/>
    </row>
    <row r="366" spans="1:17" ht="25.5" x14ac:dyDescent="0.25">
      <c r="A366" s="374" t="s">
        <v>23</v>
      </c>
      <c r="B366" s="104">
        <v>2</v>
      </c>
      <c r="C366" s="104">
        <v>2</v>
      </c>
      <c r="D366" s="113">
        <v>5</v>
      </c>
      <c r="E366" s="104">
        <v>8</v>
      </c>
      <c r="F366" s="104">
        <v>1</v>
      </c>
      <c r="G366" s="104" t="s">
        <v>1320</v>
      </c>
      <c r="H366" s="143" t="s">
        <v>1321</v>
      </c>
      <c r="I366" s="78">
        <f>21517.5*1.18</f>
        <v>25390.649999999998</v>
      </c>
      <c r="J366" s="79" t="s">
        <v>1353</v>
      </c>
      <c r="K366" s="343">
        <v>42439</v>
      </c>
      <c r="L366" s="134" t="s">
        <v>34</v>
      </c>
      <c r="M366" s="135" t="s">
        <v>1354</v>
      </c>
      <c r="N366" s="133">
        <v>42562</v>
      </c>
      <c r="O366" s="136">
        <v>213018</v>
      </c>
      <c r="P366" s="190">
        <v>42611</v>
      </c>
      <c r="Q366" s="294"/>
    </row>
    <row r="367" spans="1:17" ht="25.5" x14ac:dyDescent="0.25">
      <c r="A367" s="374" t="s">
        <v>23</v>
      </c>
      <c r="B367" s="104">
        <v>2</v>
      </c>
      <c r="C367" s="104">
        <v>2</v>
      </c>
      <c r="D367" s="113">
        <v>5</v>
      </c>
      <c r="E367" s="104">
        <v>8</v>
      </c>
      <c r="F367" s="104">
        <v>1</v>
      </c>
      <c r="G367" s="105" t="s">
        <v>1178</v>
      </c>
      <c r="H367" s="130" t="s">
        <v>1179</v>
      </c>
      <c r="I367" s="168">
        <v>6667</v>
      </c>
      <c r="J367" s="79" t="s">
        <v>1355</v>
      </c>
      <c r="K367" s="343">
        <v>42227</v>
      </c>
      <c r="L367" s="169" t="s">
        <v>34</v>
      </c>
      <c r="M367" s="170" t="s">
        <v>1356</v>
      </c>
      <c r="N367" s="171">
        <v>42569</v>
      </c>
      <c r="O367" s="324">
        <v>213047</v>
      </c>
      <c r="P367" s="171">
        <v>42612</v>
      </c>
      <c r="Q367" s="294">
        <v>1</v>
      </c>
    </row>
    <row r="368" spans="1:17" ht="25.5" x14ac:dyDescent="0.25">
      <c r="A368" s="374" t="s">
        <v>23</v>
      </c>
      <c r="B368" s="104">
        <v>2</v>
      </c>
      <c r="C368" s="104">
        <v>2</v>
      </c>
      <c r="D368" s="113">
        <v>5</v>
      </c>
      <c r="E368" s="104">
        <v>8</v>
      </c>
      <c r="F368" s="104">
        <v>1</v>
      </c>
      <c r="G368" s="104" t="s">
        <v>1320</v>
      </c>
      <c r="H368" s="143" t="s">
        <v>1321</v>
      </c>
      <c r="I368" s="78">
        <f>21517.5*1.18</f>
        <v>25390.649999999998</v>
      </c>
      <c r="J368" s="79" t="s">
        <v>1357</v>
      </c>
      <c r="K368" s="343">
        <v>42201</v>
      </c>
      <c r="L368" s="134" t="s">
        <v>34</v>
      </c>
      <c r="M368" s="135" t="s">
        <v>1358</v>
      </c>
      <c r="N368" s="133"/>
      <c r="O368" s="136">
        <v>213065</v>
      </c>
      <c r="P368" s="190">
        <v>42612</v>
      </c>
      <c r="Q368" s="294"/>
    </row>
    <row r="369" spans="1:17" ht="25.5" x14ac:dyDescent="0.25">
      <c r="A369" s="374" t="s">
        <v>23</v>
      </c>
      <c r="B369" s="104">
        <v>2</v>
      </c>
      <c r="C369" s="104">
        <v>2</v>
      </c>
      <c r="D369" s="113">
        <v>5</v>
      </c>
      <c r="E369" s="104">
        <v>8</v>
      </c>
      <c r="F369" s="104">
        <v>1</v>
      </c>
      <c r="G369" s="104" t="s">
        <v>1359</v>
      </c>
      <c r="H369" s="167" t="s">
        <v>1360</v>
      </c>
      <c r="I369" s="78">
        <v>19434.599999999999</v>
      </c>
      <c r="J369" s="79" t="s">
        <v>1361</v>
      </c>
      <c r="K369" s="343">
        <v>42199</v>
      </c>
      <c r="L369" s="134" t="s">
        <v>34</v>
      </c>
      <c r="M369" s="135" t="s">
        <v>1362</v>
      </c>
      <c r="N369" s="133">
        <v>42440</v>
      </c>
      <c r="O369" s="322">
        <v>213616</v>
      </c>
      <c r="P369" s="190">
        <v>42621</v>
      </c>
      <c r="Q369" s="294">
        <v>1</v>
      </c>
    </row>
    <row r="370" spans="1:17" ht="25.5" x14ac:dyDescent="0.25">
      <c r="A370" s="374" t="s">
        <v>23</v>
      </c>
      <c r="B370" s="104">
        <v>2</v>
      </c>
      <c r="C370" s="104">
        <v>2</v>
      </c>
      <c r="D370" s="113">
        <v>5</v>
      </c>
      <c r="E370" s="104">
        <v>8</v>
      </c>
      <c r="F370" s="104">
        <v>1</v>
      </c>
      <c r="G370" s="104" t="s">
        <v>1185</v>
      </c>
      <c r="H370" s="130" t="s">
        <v>1363</v>
      </c>
      <c r="I370" s="168">
        <v>9959.2000000000007</v>
      </c>
      <c r="J370" s="79" t="s">
        <v>1186</v>
      </c>
      <c r="K370" s="343">
        <v>42313</v>
      </c>
      <c r="L370" s="169" t="s">
        <v>34</v>
      </c>
      <c r="M370" s="170" t="s">
        <v>1187</v>
      </c>
      <c r="N370" s="171">
        <v>42552</v>
      </c>
      <c r="O370" s="172">
        <v>214118</v>
      </c>
      <c r="P370" s="171">
        <v>42626</v>
      </c>
      <c r="Q370" s="294"/>
    </row>
    <row r="371" spans="1:17" x14ac:dyDescent="0.25">
      <c r="A371" s="374" t="s">
        <v>23</v>
      </c>
      <c r="B371" s="104">
        <v>2</v>
      </c>
      <c r="C371" s="104">
        <v>2</v>
      </c>
      <c r="D371" s="113">
        <v>5</v>
      </c>
      <c r="E371" s="104">
        <v>8</v>
      </c>
      <c r="F371" s="104">
        <v>1</v>
      </c>
      <c r="G371" s="104" t="s">
        <v>1310</v>
      </c>
      <c r="H371" s="77" t="s">
        <v>1311</v>
      </c>
      <c r="I371" s="78">
        <v>15000</v>
      </c>
      <c r="J371" s="79" t="s">
        <v>1364</v>
      </c>
      <c r="K371" s="343">
        <v>42627</v>
      </c>
      <c r="L371" s="81" t="s">
        <v>34</v>
      </c>
      <c r="M371" s="135" t="s">
        <v>1365</v>
      </c>
      <c r="N371" s="133">
        <v>42632</v>
      </c>
      <c r="O371" s="322">
        <v>214720</v>
      </c>
      <c r="P371" s="133">
        <v>42634</v>
      </c>
      <c r="Q371" s="294">
        <v>1</v>
      </c>
    </row>
    <row r="372" spans="1:17" x14ac:dyDescent="0.25">
      <c r="A372" s="374" t="s">
        <v>23</v>
      </c>
      <c r="B372" s="104">
        <v>2</v>
      </c>
      <c r="C372" s="104">
        <v>2</v>
      </c>
      <c r="D372" s="113">
        <v>5</v>
      </c>
      <c r="E372" s="104">
        <v>8</v>
      </c>
      <c r="F372" s="104">
        <v>1</v>
      </c>
      <c r="G372" s="105" t="s">
        <v>1110</v>
      </c>
      <c r="H372" s="173" t="s">
        <v>1111</v>
      </c>
      <c r="I372" s="78">
        <v>9440</v>
      </c>
      <c r="J372" s="79" t="s">
        <v>1188</v>
      </c>
      <c r="K372" s="343">
        <v>42522</v>
      </c>
      <c r="L372" s="81" t="s">
        <v>34</v>
      </c>
      <c r="M372" s="135" t="s">
        <v>1189</v>
      </c>
      <c r="N372" s="133">
        <v>42578</v>
      </c>
      <c r="O372" s="136">
        <v>215352</v>
      </c>
      <c r="P372" s="133">
        <v>42646</v>
      </c>
      <c r="Q372" s="294"/>
    </row>
    <row r="373" spans="1:17" x14ac:dyDescent="0.25">
      <c r="A373" s="374" t="s">
        <v>23</v>
      </c>
      <c r="B373" s="104">
        <v>2</v>
      </c>
      <c r="C373" s="104">
        <v>2</v>
      </c>
      <c r="D373" s="113">
        <v>5</v>
      </c>
      <c r="E373" s="104">
        <v>8</v>
      </c>
      <c r="F373" s="104">
        <v>1</v>
      </c>
      <c r="G373" s="105" t="s">
        <v>1110</v>
      </c>
      <c r="H373" s="173" t="s">
        <v>1111</v>
      </c>
      <c r="I373" s="78">
        <v>1180</v>
      </c>
      <c r="J373" s="79" t="s">
        <v>1145</v>
      </c>
      <c r="K373" s="343">
        <v>41879</v>
      </c>
      <c r="L373" s="81" t="s">
        <v>34</v>
      </c>
      <c r="M373" s="135" t="s">
        <v>1366</v>
      </c>
      <c r="N373" s="133">
        <v>41901</v>
      </c>
      <c r="O373" s="136">
        <v>210638</v>
      </c>
      <c r="P373" s="133">
        <v>42646</v>
      </c>
      <c r="Q373" s="294"/>
    </row>
    <row r="374" spans="1:17" x14ac:dyDescent="0.25">
      <c r="A374" s="374" t="s">
        <v>23</v>
      </c>
      <c r="B374" s="104">
        <v>2</v>
      </c>
      <c r="C374" s="104">
        <v>2</v>
      </c>
      <c r="D374" s="113">
        <v>5</v>
      </c>
      <c r="E374" s="104">
        <v>8</v>
      </c>
      <c r="F374" s="104">
        <v>1</v>
      </c>
      <c r="G374" s="105" t="s">
        <v>1110</v>
      </c>
      <c r="H374" s="173" t="s">
        <v>1111</v>
      </c>
      <c r="I374" s="78">
        <f>8750*1.18</f>
        <v>10325</v>
      </c>
      <c r="J374" s="79" t="s">
        <v>1367</v>
      </c>
      <c r="K374" s="343">
        <v>42481</v>
      </c>
      <c r="L374" s="81" t="s">
        <v>34</v>
      </c>
      <c r="M374" s="135" t="s">
        <v>1149</v>
      </c>
      <c r="N374" s="133">
        <v>42531</v>
      </c>
      <c r="O374" s="136">
        <v>208421</v>
      </c>
      <c r="P374" s="133">
        <v>42556</v>
      </c>
      <c r="Q374" s="294"/>
    </row>
    <row r="375" spans="1:17" ht="25.5" x14ac:dyDescent="0.25">
      <c r="A375" s="374" t="s">
        <v>23</v>
      </c>
      <c r="B375" s="104">
        <v>2</v>
      </c>
      <c r="C375" s="104">
        <v>2</v>
      </c>
      <c r="D375" s="113">
        <v>5</v>
      </c>
      <c r="E375" s="104">
        <v>8</v>
      </c>
      <c r="F375" s="104">
        <v>1</v>
      </c>
      <c r="G375" s="105" t="s">
        <v>1110</v>
      </c>
      <c r="H375" s="173" t="s">
        <v>1111</v>
      </c>
      <c r="I375" s="168">
        <v>10325</v>
      </c>
      <c r="J375" s="79" t="s">
        <v>1190</v>
      </c>
      <c r="K375" s="343">
        <v>42439</v>
      </c>
      <c r="L375" s="169" t="s">
        <v>34</v>
      </c>
      <c r="M375" s="170" t="s">
        <v>1159</v>
      </c>
      <c r="N375" s="171">
        <v>42464</v>
      </c>
      <c r="O375" s="172">
        <v>215224</v>
      </c>
      <c r="P375" s="171">
        <v>42643</v>
      </c>
      <c r="Q375" s="294"/>
    </row>
    <row r="376" spans="1:17" ht="25.5" x14ac:dyDescent="0.25">
      <c r="A376" s="374" t="s">
        <v>23</v>
      </c>
      <c r="B376" s="104">
        <v>2</v>
      </c>
      <c r="C376" s="104">
        <v>2</v>
      </c>
      <c r="D376" s="113">
        <v>5</v>
      </c>
      <c r="E376" s="104">
        <v>8</v>
      </c>
      <c r="F376" s="104">
        <v>1</v>
      </c>
      <c r="G376" s="328" t="s">
        <v>277</v>
      </c>
      <c r="H376" s="143" t="s">
        <v>278</v>
      </c>
      <c r="I376" s="78">
        <v>17464</v>
      </c>
      <c r="J376" s="79" t="s">
        <v>1368</v>
      </c>
      <c r="K376" s="343">
        <v>42620</v>
      </c>
      <c r="L376" s="81" t="s">
        <v>34</v>
      </c>
      <c r="M376" s="135" t="s">
        <v>1369</v>
      </c>
      <c r="N376" s="133">
        <v>42695</v>
      </c>
      <c r="O376" s="136">
        <v>217998</v>
      </c>
      <c r="P376" s="133">
        <v>42697</v>
      </c>
      <c r="Q376" s="294"/>
    </row>
    <row r="377" spans="1:17" ht="25.5" x14ac:dyDescent="0.25">
      <c r="A377" s="374" t="s">
        <v>23</v>
      </c>
      <c r="B377" s="104">
        <v>2</v>
      </c>
      <c r="C377" s="104">
        <v>2</v>
      </c>
      <c r="D377" s="113">
        <v>5</v>
      </c>
      <c r="E377" s="104">
        <v>8</v>
      </c>
      <c r="F377" s="104">
        <v>1</v>
      </c>
      <c r="G377" s="328" t="s">
        <v>277</v>
      </c>
      <c r="H377" s="143" t="s">
        <v>278</v>
      </c>
      <c r="I377" s="78">
        <f>22800*1.18</f>
        <v>26904</v>
      </c>
      <c r="J377" s="79" t="s">
        <v>1370</v>
      </c>
      <c r="K377" s="343"/>
      <c r="L377" s="81" t="s">
        <v>34</v>
      </c>
      <c r="M377" s="135" t="s">
        <v>1371</v>
      </c>
      <c r="N377" s="133">
        <v>42705</v>
      </c>
      <c r="O377" s="136">
        <v>3976</v>
      </c>
      <c r="P377" s="133">
        <v>42709</v>
      </c>
      <c r="Q377" s="294"/>
    </row>
    <row r="378" spans="1:17" ht="25.5" x14ac:dyDescent="0.25">
      <c r="A378" s="374" t="s">
        <v>23</v>
      </c>
      <c r="B378" s="104">
        <v>2</v>
      </c>
      <c r="C378" s="104">
        <v>2</v>
      </c>
      <c r="D378" s="113">
        <v>5</v>
      </c>
      <c r="E378" s="104">
        <v>8</v>
      </c>
      <c r="F378" s="104">
        <v>1</v>
      </c>
      <c r="G378" s="328" t="s">
        <v>277</v>
      </c>
      <c r="H378" s="143" t="s">
        <v>278</v>
      </c>
      <c r="I378" s="78">
        <v>31104.799999999999</v>
      </c>
      <c r="J378" s="79" t="s">
        <v>1372</v>
      </c>
      <c r="K378" s="343">
        <v>42602</v>
      </c>
      <c r="L378" s="81" t="s">
        <v>34</v>
      </c>
      <c r="M378" s="135" t="s">
        <v>1373</v>
      </c>
      <c r="N378" s="133">
        <v>42695</v>
      </c>
      <c r="O378" s="136">
        <v>217997</v>
      </c>
      <c r="P378" s="133">
        <v>42697</v>
      </c>
      <c r="Q378" s="294"/>
    </row>
    <row r="379" spans="1:17" x14ac:dyDescent="0.25">
      <c r="A379" s="374" t="s">
        <v>23</v>
      </c>
      <c r="B379" s="104">
        <v>2</v>
      </c>
      <c r="C379" s="104">
        <v>2</v>
      </c>
      <c r="D379" s="113">
        <v>5</v>
      </c>
      <c r="E379" s="104">
        <v>8</v>
      </c>
      <c r="F379" s="104">
        <v>1</v>
      </c>
      <c r="G379" s="328" t="s">
        <v>277</v>
      </c>
      <c r="H379" s="143" t="s">
        <v>278</v>
      </c>
      <c r="I379" s="78">
        <v>68794</v>
      </c>
      <c r="J379" s="79" t="s">
        <v>288</v>
      </c>
      <c r="K379" s="343">
        <v>42732</v>
      </c>
      <c r="L379" s="81" t="s">
        <v>34</v>
      </c>
      <c r="M379" s="135" t="s">
        <v>289</v>
      </c>
      <c r="N379" s="133">
        <v>42768</v>
      </c>
      <c r="O379" s="136">
        <v>222831</v>
      </c>
      <c r="P379" s="133">
        <v>42769</v>
      </c>
      <c r="Q379" s="294"/>
    </row>
    <row r="380" spans="1:17" x14ac:dyDescent="0.25">
      <c r="A380" s="374" t="s">
        <v>23</v>
      </c>
      <c r="B380" s="104">
        <v>2</v>
      </c>
      <c r="C380" s="104">
        <v>2</v>
      </c>
      <c r="D380" s="113">
        <v>5</v>
      </c>
      <c r="E380" s="104">
        <v>8</v>
      </c>
      <c r="F380" s="104">
        <v>1</v>
      </c>
      <c r="G380" s="105" t="s">
        <v>1374</v>
      </c>
      <c r="H380" s="173" t="s">
        <v>1363</v>
      </c>
      <c r="I380" s="168">
        <v>7557.9</v>
      </c>
      <c r="J380" s="79" t="s">
        <v>1375</v>
      </c>
      <c r="K380" s="343">
        <v>42276</v>
      </c>
      <c r="L380" s="169" t="s">
        <v>34</v>
      </c>
      <c r="M380" s="170" t="s">
        <v>1376</v>
      </c>
      <c r="N380" s="171"/>
      <c r="O380" s="172">
        <v>209264</v>
      </c>
      <c r="P380" s="171">
        <v>42566</v>
      </c>
      <c r="Q380" s="294"/>
    </row>
    <row r="381" spans="1:17" x14ac:dyDescent="0.25">
      <c r="A381" s="374" t="s">
        <v>23</v>
      </c>
      <c r="B381" s="104">
        <v>2</v>
      </c>
      <c r="C381" s="104">
        <v>2</v>
      </c>
      <c r="D381" s="113">
        <v>5</v>
      </c>
      <c r="E381" s="104">
        <v>8</v>
      </c>
      <c r="F381" s="104">
        <v>1</v>
      </c>
      <c r="G381" s="105" t="s">
        <v>277</v>
      </c>
      <c r="H381" s="173" t="s">
        <v>278</v>
      </c>
      <c r="I381" s="168">
        <v>82600</v>
      </c>
      <c r="J381" s="79" t="s">
        <v>1377</v>
      </c>
      <c r="K381" s="343">
        <v>42669</v>
      </c>
      <c r="L381" s="169" t="s">
        <v>34</v>
      </c>
      <c r="M381" s="170" t="s">
        <v>1378</v>
      </c>
      <c r="N381" s="171">
        <v>42712</v>
      </c>
      <c r="O381" s="172">
        <v>219202</v>
      </c>
      <c r="P381" s="171">
        <v>42716</v>
      </c>
      <c r="Q381" s="294"/>
    </row>
    <row r="382" spans="1:17" x14ac:dyDescent="0.25">
      <c r="A382" s="374" t="s">
        <v>23</v>
      </c>
      <c r="B382" s="104">
        <v>2</v>
      </c>
      <c r="C382" s="104">
        <v>2</v>
      </c>
      <c r="D382" s="113">
        <v>5</v>
      </c>
      <c r="E382" s="104">
        <v>8</v>
      </c>
      <c r="F382" s="104">
        <v>1</v>
      </c>
      <c r="G382" s="105" t="s">
        <v>1167</v>
      </c>
      <c r="H382" s="143" t="s">
        <v>1168</v>
      </c>
      <c r="I382" s="78">
        <f>6026*1.18</f>
        <v>7110.6799999999994</v>
      </c>
      <c r="J382" s="79" t="s">
        <v>1191</v>
      </c>
      <c r="K382" s="343">
        <v>42530</v>
      </c>
      <c r="L382" s="81" t="s">
        <v>34</v>
      </c>
      <c r="M382" s="135" t="s">
        <v>1192</v>
      </c>
      <c r="N382" s="133">
        <v>42641</v>
      </c>
      <c r="O382" s="322">
        <v>215450</v>
      </c>
      <c r="P382" s="133">
        <v>42649</v>
      </c>
      <c r="Q382" s="294">
        <v>1</v>
      </c>
    </row>
    <row r="383" spans="1:17" x14ac:dyDescent="0.25">
      <c r="A383" s="372" t="s">
        <v>6</v>
      </c>
      <c r="B383" s="27">
        <v>2</v>
      </c>
      <c r="C383" s="98">
        <v>2</v>
      </c>
      <c r="D383" s="98">
        <v>6</v>
      </c>
      <c r="E383" s="98" t="s">
        <v>24</v>
      </c>
      <c r="F383" s="98">
        <v>1</v>
      </c>
      <c r="G383" s="28" t="s">
        <v>8</v>
      </c>
      <c r="H383" s="99" t="s">
        <v>1379</v>
      </c>
      <c r="I383" s="30">
        <f>SUM(I384)</f>
        <v>0</v>
      </c>
      <c r="J383" s="141"/>
      <c r="K383" s="346"/>
      <c r="L383" s="139"/>
      <c r="M383" s="34"/>
      <c r="N383" s="35"/>
      <c r="O383" s="97" t="s">
        <v>22</v>
      </c>
      <c r="P383" s="35"/>
      <c r="Q383" s="294"/>
    </row>
    <row r="384" spans="1:17" x14ac:dyDescent="0.25">
      <c r="A384" s="372"/>
      <c r="B384" s="27"/>
      <c r="C384" s="98"/>
      <c r="D384" s="98"/>
      <c r="E384" s="98"/>
      <c r="F384" s="98"/>
      <c r="G384" s="28"/>
      <c r="H384" s="99"/>
      <c r="I384" s="30"/>
      <c r="J384" s="141"/>
      <c r="K384" s="346"/>
      <c r="L384" s="139"/>
      <c r="M384" s="34"/>
      <c r="N384" s="35"/>
      <c r="O384" s="97"/>
      <c r="P384" s="35"/>
      <c r="Q384" s="294"/>
    </row>
    <row r="385" spans="1:17" x14ac:dyDescent="0.25">
      <c r="A385" s="372" t="s">
        <v>6</v>
      </c>
      <c r="B385" s="27">
        <v>2</v>
      </c>
      <c r="C385" s="98">
        <v>2</v>
      </c>
      <c r="D385" s="98">
        <v>6</v>
      </c>
      <c r="E385" s="98">
        <v>2</v>
      </c>
      <c r="F385" s="98">
        <v>1</v>
      </c>
      <c r="G385" s="28" t="s">
        <v>8</v>
      </c>
      <c r="H385" s="99" t="s">
        <v>1380</v>
      </c>
      <c r="I385" s="30">
        <f>SUM(I386:I386)</f>
        <v>77951.16</v>
      </c>
      <c r="J385" s="141"/>
      <c r="K385" s="346"/>
      <c r="L385" s="139"/>
      <c r="M385" s="34"/>
      <c r="N385" s="35"/>
      <c r="O385" s="97" t="s">
        <v>22</v>
      </c>
      <c r="P385" s="35"/>
      <c r="Q385" s="294"/>
    </row>
    <row r="386" spans="1:17" x14ac:dyDescent="0.25">
      <c r="A386" s="374" t="s">
        <v>23</v>
      </c>
      <c r="B386" s="104">
        <v>2</v>
      </c>
      <c r="C386" s="104">
        <v>2</v>
      </c>
      <c r="D386" s="104">
        <v>6</v>
      </c>
      <c r="E386" s="104">
        <v>2</v>
      </c>
      <c r="F386" s="104">
        <v>1</v>
      </c>
      <c r="G386" s="104" t="s">
        <v>110</v>
      </c>
      <c r="H386" s="130" t="s">
        <v>111</v>
      </c>
      <c r="I386" s="78">
        <v>77951.16</v>
      </c>
      <c r="J386" s="79" t="s">
        <v>1381</v>
      </c>
      <c r="K386" s="343" t="s">
        <v>1382</v>
      </c>
      <c r="L386" s="81" t="s">
        <v>28</v>
      </c>
      <c r="M386" s="135" t="s">
        <v>1383</v>
      </c>
      <c r="N386" s="133"/>
      <c r="O386" s="136">
        <v>188578</v>
      </c>
      <c r="P386" s="133">
        <v>42356</v>
      </c>
      <c r="Q386" s="294"/>
    </row>
    <row r="387" spans="1:17" x14ac:dyDescent="0.25">
      <c r="A387" s="372" t="s">
        <v>6</v>
      </c>
      <c r="B387" s="27">
        <v>2</v>
      </c>
      <c r="C387" s="98">
        <v>2</v>
      </c>
      <c r="D387" s="98">
        <v>6</v>
      </c>
      <c r="E387" s="98">
        <v>3</v>
      </c>
      <c r="F387" s="98">
        <v>1</v>
      </c>
      <c r="G387" s="28" t="s">
        <v>8</v>
      </c>
      <c r="H387" s="99" t="s">
        <v>1384</v>
      </c>
      <c r="I387" s="30">
        <f>SUM(I388:I388)</f>
        <v>87500</v>
      </c>
      <c r="J387" s="141"/>
      <c r="K387" s="346"/>
      <c r="L387" s="139"/>
      <c r="M387" s="34"/>
      <c r="N387" s="35"/>
      <c r="O387" s="97" t="s">
        <v>22</v>
      </c>
      <c r="P387" s="35"/>
      <c r="Q387" s="294"/>
    </row>
    <row r="388" spans="1:17" x14ac:dyDescent="0.25">
      <c r="A388" s="375" t="s">
        <v>23</v>
      </c>
      <c r="B388" s="76">
        <v>2</v>
      </c>
      <c r="C388" s="76">
        <v>2</v>
      </c>
      <c r="D388" s="76">
        <v>6</v>
      </c>
      <c r="E388" s="76">
        <v>3</v>
      </c>
      <c r="F388" s="76"/>
      <c r="G388" s="76" t="s">
        <v>1385</v>
      </c>
      <c r="H388" s="77" t="s">
        <v>1386</v>
      </c>
      <c r="I388" s="78">
        <v>87500</v>
      </c>
      <c r="J388" s="79" t="s">
        <v>1387</v>
      </c>
      <c r="K388" s="343">
        <v>42589</v>
      </c>
      <c r="L388" s="81" t="s">
        <v>34</v>
      </c>
      <c r="M388" s="82" t="s">
        <v>1388</v>
      </c>
      <c r="N388" s="89">
        <v>42678</v>
      </c>
      <c r="O388" s="83">
        <v>216612</v>
      </c>
      <c r="P388" s="80">
        <v>42678</v>
      </c>
      <c r="Q388" s="294"/>
    </row>
    <row r="389" spans="1:17" x14ac:dyDescent="0.25">
      <c r="A389" s="372" t="s">
        <v>6</v>
      </c>
      <c r="B389" s="27">
        <v>2</v>
      </c>
      <c r="C389" s="98">
        <v>2</v>
      </c>
      <c r="D389" s="98">
        <v>7</v>
      </c>
      <c r="E389" s="98">
        <v>1</v>
      </c>
      <c r="F389" s="98">
        <v>1</v>
      </c>
      <c r="G389" s="28" t="s">
        <v>8</v>
      </c>
      <c r="H389" s="99" t="s">
        <v>1389</v>
      </c>
      <c r="I389" s="30">
        <f>SUM(I390:I400)</f>
        <v>15017565.75</v>
      </c>
      <c r="J389" s="141"/>
      <c r="K389" s="346"/>
      <c r="L389" s="139"/>
      <c r="M389" s="34"/>
      <c r="N389" s="35"/>
      <c r="O389" s="97" t="s">
        <v>22</v>
      </c>
      <c r="P389" s="35"/>
      <c r="Q389" s="294"/>
    </row>
    <row r="390" spans="1:17" x14ac:dyDescent="0.25">
      <c r="A390" s="375" t="s">
        <v>23</v>
      </c>
      <c r="B390" s="76">
        <v>2</v>
      </c>
      <c r="C390" s="76">
        <v>2</v>
      </c>
      <c r="D390" s="76">
        <v>7</v>
      </c>
      <c r="E390" s="76">
        <v>1</v>
      </c>
      <c r="F390" s="76">
        <v>1</v>
      </c>
      <c r="G390" s="76" t="s">
        <v>1390</v>
      </c>
      <c r="H390" s="77" t="s">
        <v>1391</v>
      </c>
      <c r="I390" s="78">
        <v>497236.49</v>
      </c>
      <c r="J390" s="79" t="s">
        <v>510</v>
      </c>
      <c r="K390" s="343">
        <v>42517</v>
      </c>
      <c r="L390" s="81" t="s">
        <v>122</v>
      </c>
      <c r="M390" s="135" t="s">
        <v>1392</v>
      </c>
      <c r="N390" s="133">
        <v>42257</v>
      </c>
      <c r="O390" s="319" t="s">
        <v>1393</v>
      </c>
      <c r="P390" s="133">
        <v>42264</v>
      </c>
      <c r="Q390" s="294">
        <v>1</v>
      </c>
    </row>
    <row r="391" spans="1:17" x14ac:dyDescent="0.25">
      <c r="A391" s="375" t="s">
        <v>23</v>
      </c>
      <c r="B391" s="76">
        <v>2</v>
      </c>
      <c r="C391" s="76">
        <v>2</v>
      </c>
      <c r="D391" s="76">
        <v>7</v>
      </c>
      <c r="E391" s="76">
        <v>1</v>
      </c>
      <c r="F391" s="76">
        <v>1</v>
      </c>
      <c r="G391" s="76" t="s">
        <v>1394</v>
      </c>
      <c r="H391" s="77" t="s">
        <v>1395</v>
      </c>
      <c r="I391" s="78">
        <v>937953.84</v>
      </c>
      <c r="J391" s="79" t="s">
        <v>623</v>
      </c>
      <c r="K391" s="343">
        <v>42467</v>
      </c>
      <c r="L391" s="81" t="s">
        <v>122</v>
      </c>
      <c r="M391" s="82" t="s">
        <v>1396</v>
      </c>
      <c r="N391" s="89">
        <v>42529</v>
      </c>
      <c r="O391" s="317">
        <v>207982</v>
      </c>
      <c r="P391" s="80">
        <v>42550</v>
      </c>
      <c r="Q391" s="294">
        <v>1</v>
      </c>
    </row>
    <row r="392" spans="1:17" x14ac:dyDescent="0.25">
      <c r="A392" s="375" t="s">
        <v>23</v>
      </c>
      <c r="B392" s="76">
        <v>2</v>
      </c>
      <c r="C392" s="76">
        <v>2</v>
      </c>
      <c r="D392" s="76">
        <v>7</v>
      </c>
      <c r="E392" s="76">
        <v>1</v>
      </c>
      <c r="F392" s="76">
        <v>1</v>
      </c>
      <c r="G392" s="76" t="s">
        <v>1397</v>
      </c>
      <c r="H392" s="77" t="s">
        <v>1398</v>
      </c>
      <c r="I392" s="78">
        <v>608858.77</v>
      </c>
      <c r="J392" s="79" t="s">
        <v>1399</v>
      </c>
      <c r="K392" s="343">
        <v>42528</v>
      </c>
      <c r="L392" s="81" t="s">
        <v>122</v>
      </c>
      <c r="M392" s="135" t="s">
        <v>1400</v>
      </c>
      <c r="N392" s="133">
        <v>42608</v>
      </c>
      <c r="O392" s="319" t="s">
        <v>1401</v>
      </c>
      <c r="P392" s="133">
        <v>42611</v>
      </c>
      <c r="Q392" s="294">
        <v>1</v>
      </c>
    </row>
    <row r="393" spans="1:17" x14ac:dyDescent="0.25">
      <c r="A393" s="375" t="s">
        <v>23</v>
      </c>
      <c r="B393" s="76">
        <v>2</v>
      </c>
      <c r="C393" s="76">
        <v>2</v>
      </c>
      <c r="D393" s="76">
        <v>7</v>
      </c>
      <c r="E393" s="76">
        <v>1</v>
      </c>
      <c r="F393" s="76">
        <v>1</v>
      </c>
      <c r="G393" s="76" t="s">
        <v>1402</v>
      </c>
      <c r="H393" s="77" t="s">
        <v>1403</v>
      </c>
      <c r="I393" s="78">
        <v>598943.02</v>
      </c>
      <c r="J393" s="79" t="s">
        <v>1404</v>
      </c>
      <c r="K393" s="343">
        <v>42514</v>
      </c>
      <c r="L393" s="81" t="s">
        <v>122</v>
      </c>
      <c r="M393" s="135" t="s">
        <v>1405</v>
      </c>
      <c r="N393" s="133">
        <v>42611</v>
      </c>
      <c r="O393" s="319" t="s">
        <v>1406</v>
      </c>
      <c r="P393" s="133">
        <v>42614</v>
      </c>
      <c r="Q393" s="294">
        <v>1</v>
      </c>
    </row>
    <row r="394" spans="1:17" x14ac:dyDescent="0.25">
      <c r="A394" s="375" t="s">
        <v>23</v>
      </c>
      <c r="B394" s="76">
        <v>2</v>
      </c>
      <c r="C394" s="76">
        <v>2</v>
      </c>
      <c r="D394" s="76">
        <v>7</v>
      </c>
      <c r="E394" s="76">
        <v>1</v>
      </c>
      <c r="F394" s="76">
        <v>1</v>
      </c>
      <c r="G394" s="76" t="s">
        <v>1407</v>
      </c>
      <c r="H394" s="77" t="s">
        <v>1408</v>
      </c>
      <c r="I394" s="78">
        <v>1969670.75</v>
      </c>
      <c r="J394" s="79" t="s">
        <v>525</v>
      </c>
      <c r="K394" s="343">
        <v>42502</v>
      </c>
      <c r="L394" s="81" t="s">
        <v>122</v>
      </c>
      <c r="M394" s="135" t="s">
        <v>1409</v>
      </c>
      <c r="N394" s="133">
        <v>42585</v>
      </c>
      <c r="O394" s="135" t="s">
        <v>1410</v>
      </c>
      <c r="P394" s="133">
        <v>42618</v>
      </c>
      <c r="Q394" s="294"/>
    </row>
    <row r="395" spans="1:17" x14ac:dyDescent="0.25">
      <c r="A395" s="375" t="s">
        <v>23</v>
      </c>
      <c r="B395" s="76">
        <v>2</v>
      </c>
      <c r="C395" s="76">
        <v>2</v>
      </c>
      <c r="D395" s="76">
        <v>7</v>
      </c>
      <c r="E395" s="76">
        <v>1</v>
      </c>
      <c r="F395" s="76">
        <v>1</v>
      </c>
      <c r="G395" s="76" t="s">
        <v>1411</v>
      </c>
      <c r="H395" s="77" t="s">
        <v>1412</v>
      </c>
      <c r="I395" s="78">
        <v>4358927.3600000003</v>
      </c>
      <c r="J395" s="79" t="s">
        <v>623</v>
      </c>
      <c r="K395" s="343">
        <v>42571</v>
      </c>
      <c r="L395" s="81" t="s">
        <v>122</v>
      </c>
      <c r="M395" s="135" t="s">
        <v>1413</v>
      </c>
      <c r="N395" s="133"/>
      <c r="O395" s="135" t="s">
        <v>1414</v>
      </c>
      <c r="P395" s="133">
        <v>42618</v>
      </c>
      <c r="Q395" s="294"/>
    </row>
    <row r="396" spans="1:17" x14ac:dyDescent="0.25">
      <c r="A396" s="375" t="s">
        <v>23</v>
      </c>
      <c r="B396" s="76">
        <v>2</v>
      </c>
      <c r="C396" s="76">
        <v>2</v>
      </c>
      <c r="D396" s="76">
        <v>7</v>
      </c>
      <c r="E396" s="76">
        <v>1</v>
      </c>
      <c r="F396" s="76">
        <v>1</v>
      </c>
      <c r="G396" s="76" t="s">
        <v>1415</v>
      </c>
      <c r="H396" s="77" t="s">
        <v>472</v>
      </c>
      <c r="I396" s="78" t="s">
        <v>669</v>
      </c>
      <c r="J396" s="79" t="s">
        <v>506</v>
      </c>
      <c r="K396" s="343">
        <v>42474</v>
      </c>
      <c r="L396" s="81" t="s">
        <v>122</v>
      </c>
      <c r="M396" s="135" t="s">
        <v>1416</v>
      </c>
      <c r="N396" s="133"/>
      <c r="O396" s="319" t="s">
        <v>1417</v>
      </c>
      <c r="P396" s="133">
        <v>42622</v>
      </c>
      <c r="Q396" s="294">
        <v>1</v>
      </c>
    </row>
    <row r="397" spans="1:17" x14ac:dyDescent="0.25">
      <c r="A397" s="375" t="s">
        <v>23</v>
      </c>
      <c r="B397" s="76">
        <v>2</v>
      </c>
      <c r="C397" s="76">
        <v>2</v>
      </c>
      <c r="D397" s="76">
        <v>7</v>
      </c>
      <c r="E397" s="76">
        <v>1</v>
      </c>
      <c r="F397" s="76">
        <v>1</v>
      </c>
      <c r="G397" s="76" t="s">
        <v>1390</v>
      </c>
      <c r="H397" s="77" t="s">
        <v>1391</v>
      </c>
      <c r="I397" s="78">
        <v>782142.64</v>
      </c>
      <c r="J397" s="79" t="s">
        <v>623</v>
      </c>
      <c r="K397" s="343">
        <v>42537</v>
      </c>
      <c r="L397" s="81" t="s">
        <v>122</v>
      </c>
      <c r="M397" s="82" t="s">
        <v>1418</v>
      </c>
      <c r="N397" s="80">
        <v>42566</v>
      </c>
      <c r="O397" s="317">
        <v>213963</v>
      </c>
      <c r="P397" s="80">
        <v>42625</v>
      </c>
      <c r="Q397" s="294">
        <v>1</v>
      </c>
    </row>
    <row r="398" spans="1:17" ht="25.5" x14ac:dyDescent="0.25">
      <c r="A398" s="375" t="s">
        <v>23</v>
      </c>
      <c r="B398" s="76">
        <v>2</v>
      </c>
      <c r="C398" s="76">
        <v>2</v>
      </c>
      <c r="D398" s="76">
        <v>7</v>
      </c>
      <c r="E398" s="76">
        <v>1</v>
      </c>
      <c r="F398" s="76">
        <v>1</v>
      </c>
      <c r="G398" s="76" t="s">
        <v>1419</v>
      </c>
      <c r="H398" s="77" t="s">
        <v>1420</v>
      </c>
      <c r="I398" s="78">
        <v>1618123.6</v>
      </c>
      <c r="J398" s="79" t="s">
        <v>529</v>
      </c>
      <c r="K398" s="343">
        <v>42486</v>
      </c>
      <c r="L398" s="81" t="s">
        <v>122</v>
      </c>
      <c r="M398" s="82" t="s">
        <v>1421</v>
      </c>
      <c r="N398" s="89">
        <v>42529</v>
      </c>
      <c r="O398" s="317">
        <v>207707</v>
      </c>
      <c r="P398" s="80">
        <v>42548</v>
      </c>
      <c r="Q398" s="294">
        <v>1</v>
      </c>
    </row>
    <row r="399" spans="1:17" x14ac:dyDescent="0.25">
      <c r="A399" s="375" t="s">
        <v>23</v>
      </c>
      <c r="B399" s="76">
        <v>2</v>
      </c>
      <c r="C399" s="76">
        <v>2</v>
      </c>
      <c r="D399" s="76">
        <v>7</v>
      </c>
      <c r="E399" s="76">
        <v>1</v>
      </c>
      <c r="F399" s="76">
        <v>1</v>
      </c>
      <c r="G399" s="76" t="s">
        <v>1422</v>
      </c>
      <c r="H399" s="77" t="s">
        <v>1423</v>
      </c>
      <c r="I399" s="78">
        <v>500750.33</v>
      </c>
      <c r="J399" s="79" t="s">
        <v>510</v>
      </c>
      <c r="K399" s="343">
        <v>42604</v>
      </c>
      <c r="L399" s="81" t="s">
        <v>122</v>
      </c>
      <c r="M399" s="135" t="s">
        <v>1424</v>
      </c>
      <c r="N399" s="133">
        <v>42615</v>
      </c>
      <c r="O399" s="319" t="s">
        <v>1425</v>
      </c>
      <c r="P399" s="133">
        <v>42643</v>
      </c>
      <c r="Q399" s="294">
        <v>1</v>
      </c>
    </row>
    <row r="400" spans="1:17" x14ac:dyDescent="0.25">
      <c r="A400" s="375" t="s">
        <v>23</v>
      </c>
      <c r="B400" s="76">
        <v>2</v>
      </c>
      <c r="C400" s="76">
        <v>2</v>
      </c>
      <c r="D400" s="76">
        <v>7</v>
      </c>
      <c r="E400" s="76">
        <v>1</v>
      </c>
      <c r="F400" s="76">
        <v>1</v>
      </c>
      <c r="G400" s="76" t="s">
        <v>1426</v>
      </c>
      <c r="H400" s="77" t="s">
        <v>1427</v>
      </c>
      <c r="I400" s="78">
        <v>3144958.95</v>
      </c>
      <c r="J400" s="79" t="s">
        <v>1428</v>
      </c>
      <c r="K400" s="343">
        <v>42606</v>
      </c>
      <c r="L400" s="81" t="s">
        <v>1429</v>
      </c>
      <c r="M400" s="135" t="s">
        <v>1430</v>
      </c>
      <c r="N400" s="133">
        <v>42648</v>
      </c>
      <c r="O400" s="319" t="s">
        <v>1431</v>
      </c>
      <c r="P400" s="133">
        <v>42656</v>
      </c>
      <c r="Q400" s="294">
        <v>1</v>
      </c>
    </row>
    <row r="401" spans="1:17" ht="25.5" x14ac:dyDescent="0.25">
      <c r="A401" s="377" t="s">
        <v>6</v>
      </c>
      <c r="B401" s="192" t="s">
        <v>30</v>
      </c>
      <c r="C401" s="192" t="s">
        <v>30</v>
      </c>
      <c r="D401" s="192" t="s">
        <v>124</v>
      </c>
      <c r="E401" s="192" t="s">
        <v>24</v>
      </c>
      <c r="F401" s="192" t="s">
        <v>30</v>
      </c>
      <c r="G401" s="193" t="s">
        <v>8</v>
      </c>
      <c r="H401" s="194" t="s">
        <v>1432</v>
      </c>
      <c r="I401" s="30">
        <f>SUM(I402:I402)</f>
        <v>0</v>
      </c>
      <c r="J401" s="195"/>
      <c r="K401" s="351"/>
      <c r="L401" s="197"/>
      <c r="M401" s="198"/>
      <c r="N401" s="199"/>
      <c r="O401" s="198"/>
      <c r="P401" s="199"/>
      <c r="Q401" s="294"/>
    </row>
    <row r="402" spans="1:17" x14ac:dyDescent="0.25">
      <c r="A402" s="375"/>
      <c r="B402" s="76"/>
      <c r="C402" s="76"/>
      <c r="D402" s="76"/>
      <c r="E402" s="76"/>
      <c r="F402" s="76"/>
      <c r="G402" s="200"/>
      <c r="H402" s="77"/>
      <c r="I402" s="78"/>
      <c r="J402" s="79"/>
      <c r="K402" s="343"/>
      <c r="L402" s="81"/>
      <c r="M402" s="135"/>
      <c r="N402" s="133"/>
      <c r="O402" s="135"/>
      <c r="P402" s="133"/>
      <c r="Q402" s="294"/>
    </row>
    <row r="403" spans="1:17" ht="25.5" x14ac:dyDescent="0.25">
      <c r="A403" s="372" t="s">
        <v>6</v>
      </c>
      <c r="B403" s="27">
        <v>2</v>
      </c>
      <c r="C403" s="98">
        <v>2</v>
      </c>
      <c r="D403" s="98">
        <v>7</v>
      </c>
      <c r="E403" s="98">
        <v>2</v>
      </c>
      <c r="F403" s="98">
        <v>2</v>
      </c>
      <c r="G403" s="28" t="s">
        <v>8</v>
      </c>
      <c r="H403" s="99" t="s">
        <v>1433</v>
      </c>
      <c r="I403" s="30">
        <f>SUM(I404:I404)</f>
        <v>1139395.46</v>
      </c>
      <c r="J403" s="141"/>
      <c r="K403" s="346"/>
      <c r="L403" s="139"/>
      <c r="M403" s="34"/>
      <c r="N403" s="35"/>
      <c r="O403" s="97" t="s">
        <v>22</v>
      </c>
      <c r="P403" s="35"/>
      <c r="Q403" s="294"/>
    </row>
    <row r="404" spans="1:17" ht="25.5" x14ac:dyDescent="0.25">
      <c r="A404" s="374" t="s">
        <v>23</v>
      </c>
      <c r="B404" s="104">
        <v>2</v>
      </c>
      <c r="C404" s="104">
        <v>2</v>
      </c>
      <c r="D404" s="104">
        <v>7</v>
      </c>
      <c r="E404" s="104">
        <v>2</v>
      </c>
      <c r="F404" s="104">
        <v>2</v>
      </c>
      <c r="G404" s="104" t="s">
        <v>1434</v>
      </c>
      <c r="H404" s="77" t="s">
        <v>1435</v>
      </c>
      <c r="I404" s="78">
        <v>1139395.46</v>
      </c>
      <c r="J404" s="79" t="s">
        <v>1436</v>
      </c>
      <c r="K404" s="343">
        <v>42248</v>
      </c>
      <c r="L404" s="81" t="s">
        <v>122</v>
      </c>
      <c r="M404" s="82" t="s">
        <v>1437</v>
      </c>
      <c r="N404" s="80">
        <v>42282</v>
      </c>
      <c r="O404" s="83">
        <v>182227</v>
      </c>
      <c r="P404" s="80">
        <v>42299</v>
      </c>
      <c r="Q404" s="294"/>
    </row>
    <row r="405" spans="1:17" ht="25.5" x14ac:dyDescent="0.25">
      <c r="A405" s="372" t="s">
        <v>6</v>
      </c>
      <c r="B405" s="27">
        <v>2</v>
      </c>
      <c r="C405" s="98">
        <v>2</v>
      </c>
      <c r="D405" s="98">
        <v>7</v>
      </c>
      <c r="E405" s="98">
        <v>2</v>
      </c>
      <c r="F405" s="98">
        <v>2</v>
      </c>
      <c r="G405" s="28" t="s">
        <v>8</v>
      </c>
      <c r="H405" s="99" t="s">
        <v>1438</v>
      </c>
      <c r="I405" s="30">
        <f>+I406</f>
        <v>0</v>
      </c>
      <c r="J405" s="141"/>
      <c r="K405" s="346"/>
      <c r="L405" s="139"/>
      <c r="M405" s="34"/>
      <c r="N405" s="35"/>
      <c r="O405" s="97" t="s">
        <v>22</v>
      </c>
      <c r="P405" s="35"/>
      <c r="Q405" s="294"/>
    </row>
    <row r="406" spans="1:17" x14ac:dyDescent="0.25">
      <c r="A406" s="374"/>
      <c r="B406" s="104"/>
      <c r="C406" s="104"/>
      <c r="D406" s="104"/>
      <c r="E406" s="104"/>
      <c r="F406" s="104"/>
      <c r="G406" s="104"/>
      <c r="H406" s="77"/>
      <c r="I406" s="78"/>
      <c r="J406" s="79"/>
      <c r="K406" s="343"/>
      <c r="L406" s="81"/>
      <c r="M406" s="82"/>
      <c r="N406" s="80"/>
      <c r="O406" s="83"/>
      <c r="P406" s="80"/>
      <c r="Q406" s="294"/>
    </row>
    <row r="407" spans="1:17" ht="25.5" x14ac:dyDescent="0.25">
      <c r="A407" s="372" t="s">
        <v>6</v>
      </c>
      <c r="B407" s="27">
        <v>2</v>
      </c>
      <c r="C407" s="98">
        <v>2</v>
      </c>
      <c r="D407" s="98">
        <v>7</v>
      </c>
      <c r="E407" s="98">
        <v>2</v>
      </c>
      <c r="F407" s="98">
        <v>3</v>
      </c>
      <c r="G407" s="28" t="s">
        <v>8</v>
      </c>
      <c r="H407" s="99" t="s">
        <v>1439</v>
      </c>
      <c r="I407" s="30">
        <f>SUM(I408:I410)</f>
        <v>2551115.9500000002</v>
      </c>
      <c r="J407" s="141"/>
      <c r="K407" s="346"/>
      <c r="L407" s="139"/>
      <c r="M407" s="34"/>
      <c r="N407" s="35"/>
      <c r="O407" s="97" t="s">
        <v>22</v>
      </c>
      <c r="P407" s="35"/>
      <c r="Q407" s="294"/>
    </row>
    <row r="408" spans="1:17" x14ac:dyDescent="0.25">
      <c r="A408" s="374" t="s">
        <v>23</v>
      </c>
      <c r="B408" s="104">
        <v>2</v>
      </c>
      <c r="C408" s="104">
        <v>2</v>
      </c>
      <c r="D408" s="104">
        <v>7</v>
      </c>
      <c r="E408" s="104">
        <v>2</v>
      </c>
      <c r="F408" s="104">
        <v>3</v>
      </c>
      <c r="G408" s="104" t="s">
        <v>1440</v>
      </c>
      <c r="H408" s="77" t="s">
        <v>1441</v>
      </c>
      <c r="I408" s="78">
        <v>622002.93000000005</v>
      </c>
      <c r="J408" s="79" t="s">
        <v>1442</v>
      </c>
      <c r="K408" s="343">
        <v>42352</v>
      </c>
      <c r="L408" s="81" t="s">
        <v>122</v>
      </c>
      <c r="M408" s="82" t="s">
        <v>1443</v>
      </c>
      <c r="N408" s="80"/>
      <c r="O408" s="317">
        <v>213537</v>
      </c>
      <c r="P408" s="80">
        <v>42621</v>
      </c>
      <c r="Q408" s="294">
        <v>1</v>
      </c>
    </row>
    <row r="409" spans="1:17" x14ac:dyDescent="0.25">
      <c r="A409" s="374" t="s">
        <v>23</v>
      </c>
      <c r="B409" s="104">
        <v>2</v>
      </c>
      <c r="C409" s="104">
        <v>2</v>
      </c>
      <c r="D409" s="104">
        <v>7</v>
      </c>
      <c r="E409" s="104">
        <v>2</v>
      </c>
      <c r="F409" s="104">
        <v>3</v>
      </c>
      <c r="G409" s="104" t="s">
        <v>1444</v>
      </c>
      <c r="H409" s="77" t="s">
        <v>1445</v>
      </c>
      <c r="I409" s="78">
        <v>1674420</v>
      </c>
      <c r="J409" s="79" t="s">
        <v>1446</v>
      </c>
      <c r="K409" s="343">
        <v>42388</v>
      </c>
      <c r="L409" s="81" t="s">
        <v>122</v>
      </c>
      <c r="M409" s="82" t="s">
        <v>1447</v>
      </c>
      <c r="N409" s="80">
        <v>42418</v>
      </c>
      <c r="O409" s="83">
        <v>177337</v>
      </c>
      <c r="P409" s="80">
        <v>42425</v>
      </c>
      <c r="Q409" s="294"/>
    </row>
    <row r="410" spans="1:17" x14ac:dyDescent="0.25">
      <c r="A410" s="374" t="s">
        <v>23</v>
      </c>
      <c r="B410" s="104">
        <v>2</v>
      </c>
      <c r="C410" s="104">
        <v>2</v>
      </c>
      <c r="D410" s="104">
        <v>7</v>
      </c>
      <c r="E410" s="104">
        <v>2</v>
      </c>
      <c r="F410" s="104">
        <v>3</v>
      </c>
      <c r="G410" s="104" t="s">
        <v>1448</v>
      </c>
      <c r="H410" s="77" t="s">
        <v>1449</v>
      </c>
      <c r="I410" s="78">
        <v>254693.02</v>
      </c>
      <c r="J410" s="79" t="s">
        <v>1450</v>
      </c>
      <c r="K410" s="343">
        <v>42191</v>
      </c>
      <c r="L410" s="81" t="s">
        <v>122</v>
      </c>
      <c r="M410" s="82" t="s">
        <v>1451</v>
      </c>
      <c r="N410" s="80"/>
      <c r="O410" s="83">
        <v>198519</v>
      </c>
      <c r="P410" s="80">
        <v>42439</v>
      </c>
      <c r="Q410" s="294"/>
    </row>
    <row r="411" spans="1:17" ht="25.5" x14ac:dyDescent="0.25">
      <c r="A411" s="372" t="s">
        <v>6</v>
      </c>
      <c r="B411" s="27">
        <v>2</v>
      </c>
      <c r="C411" s="98">
        <v>2</v>
      </c>
      <c r="D411" s="98">
        <v>7</v>
      </c>
      <c r="E411" s="98">
        <v>2</v>
      </c>
      <c r="F411" s="98">
        <v>6</v>
      </c>
      <c r="G411" s="28" t="s">
        <v>8</v>
      </c>
      <c r="H411" s="99" t="s">
        <v>1452</v>
      </c>
      <c r="I411" s="30">
        <f>SUM(I412:I436)</f>
        <v>7184451.5200000005</v>
      </c>
      <c r="J411" s="141"/>
      <c r="K411" s="346"/>
      <c r="L411" s="139"/>
      <c r="M411" s="34"/>
      <c r="N411" s="35"/>
      <c r="O411" s="97" t="s">
        <v>22</v>
      </c>
      <c r="P411" s="35"/>
      <c r="Q411" s="294"/>
    </row>
    <row r="412" spans="1:17" ht="25.5" x14ac:dyDescent="0.25">
      <c r="A412" s="374" t="s">
        <v>23</v>
      </c>
      <c r="B412" s="104">
        <v>2</v>
      </c>
      <c r="C412" s="104">
        <v>2</v>
      </c>
      <c r="D412" s="104">
        <v>7</v>
      </c>
      <c r="E412" s="104">
        <v>2</v>
      </c>
      <c r="F412" s="104">
        <v>6</v>
      </c>
      <c r="G412" s="104">
        <v>130436584</v>
      </c>
      <c r="H412" s="122" t="s">
        <v>1453</v>
      </c>
      <c r="I412" s="78">
        <v>273885.28000000003</v>
      </c>
      <c r="J412" s="132" t="s">
        <v>1454</v>
      </c>
      <c r="K412" s="344"/>
      <c r="L412" s="134" t="s">
        <v>1455</v>
      </c>
      <c r="M412" s="135" t="s">
        <v>1456</v>
      </c>
      <c r="N412" s="133">
        <v>41274</v>
      </c>
      <c r="O412" s="136">
        <v>7710</v>
      </c>
      <c r="P412" s="133">
        <v>41254</v>
      </c>
      <c r="Q412" s="294"/>
    </row>
    <row r="413" spans="1:17" x14ac:dyDescent="0.25">
      <c r="A413" s="374" t="s">
        <v>23</v>
      </c>
      <c r="B413" s="104">
        <v>2</v>
      </c>
      <c r="C413" s="104">
        <v>2</v>
      </c>
      <c r="D413" s="104">
        <v>7</v>
      </c>
      <c r="E413" s="104">
        <v>2</v>
      </c>
      <c r="F413" s="104">
        <v>6</v>
      </c>
      <c r="G413" s="104"/>
      <c r="H413" s="122"/>
      <c r="I413" s="78"/>
      <c r="J413" s="132"/>
      <c r="K413" s="344"/>
      <c r="L413" s="134"/>
      <c r="M413" s="135"/>
      <c r="N413" s="133"/>
      <c r="O413" s="136"/>
      <c r="P413" s="133"/>
      <c r="Q413" s="294"/>
    </row>
    <row r="414" spans="1:17" ht="25.5" x14ac:dyDescent="0.25">
      <c r="A414" s="374" t="s">
        <v>23</v>
      </c>
      <c r="B414" s="104">
        <v>2</v>
      </c>
      <c r="C414" s="104">
        <v>2</v>
      </c>
      <c r="D414" s="104">
        <v>7</v>
      </c>
      <c r="E414" s="104">
        <v>2</v>
      </c>
      <c r="F414" s="104">
        <v>6</v>
      </c>
      <c r="G414" s="104">
        <v>130436584</v>
      </c>
      <c r="H414" s="122" t="s">
        <v>1453</v>
      </c>
      <c r="I414" s="78">
        <v>269514.40000000002</v>
      </c>
      <c r="J414" s="132" t="s">
        <v>1454</v>
      </c>
      <c r="K414" s="344"/>
      <c r="L414" s="134" t="s">
        <v>1455</v>
      </c>
      <c r="M414" s="135" t="s">
        <v>1456</v>
      </c>
      <c r="N414" s="133">
        <v>41274</v>
      </c>
      <c r="O414" s="136">
        <v>7711</v>
      </c>
      <c r="P414" s="133">
        <v>41254</v>
      </c>
      <c r="Q414" s="294"/>
    </row>
    <row r="415" spans="1:17" ht="25.5" x14ac:dyDescent="0.25">
      <c r="A415" s="374" t="s">
        <v>23</v>
      </c>
      <c r="B415" s="104">
        <v>2</v>
      </c>
      <c r="C415" s="104">
        <v>2</v>
      </c>
      <c r="D415" s="104">
        <v>7</v>
      </c>
      <c r="E415" s="104">
        <v>2</v>
      </c>
      <c r="F415" s="104">
        <v>6</v>
      </c>
      <c r="G415" s="104">
        <v>130436584</v>
      </c>
      <c r="H415" s="122" t="s">
        <v>1453</v>
      </c>
      <c r="I415" s="78">
        <v>28652</v>
      </c>
      <c r="J415" s="132" t="s">
        <v>1454</v>
      </c>
      <c r="K415" s="344"/>
      <c r="L415" s="134" t="s">
        <v>1455</v>
      </c>
      <c r="M415" s="135" t="s">
        <v>1456</v>
      </c>
      <c r="N415" s="133">
        <v>41274</v>
      </c>
      <c r="O415" s="136">
        <v>10922</v>
      </c>
      <c r="P415" s="133">
        <v>41259</v>
      </c>
      <c r="Q415" s="294"/>
    </row>
    <row r="416" spans="1:17" ht="25.5" x14ac:dyDescent="0.25">
      <c r="A416" s="374" t="s">
        <v>23</v>
      </c>
      <c r="B416" s="104">
        <v>2</v>
      </c>
      <c r="C416" s="104">
        <v>2</v>
      </c>
      <c r="D416" s="104">
        <v>7</v>
      </c>
      <c r="E416" s="104">
        <v>2</v>
      </c>
      <c r="F416" s="104">
        <v>6</v>
      </c>
      <c r="G416" s="104">
        <v>130436584</v>
      </c>
      <c r="H416" s="122" t="s">
        <v>1453</v>
      </c>
      <c r="I416" s="78">
        <v>47517.08</v>
      </c>
      <c r="J416" s="132" t="s">
        <v>1454</v>
      </c>
      <c r="K416" s="344"/>
      <c r="L416" s="134" t="s">
        <v>1455</v>
      </c>
      <c r="M416" s="135" t="s">
        <v>1456</v>
      </c>
      <c r="N416" s="133">
        <v>41274</v>
      </c>
      <c r="O416" s="136">
        <v>10996</v>
      </c>
      <c r="P416" s="133">
        <v>41270</v>
      </c>
      <c r="Q416" s="294"/>
    </row>
    <row r="417" spans="1:17" ht="25.5" x14ac:dyDescent="0.25">
      <c r="A417" s="374" t="s">
        <v>23</v>
      </c>
      <c r="B417" s="104">
        <v>2</v>
      </c>
      <c r="C417" s="104">
        <v>2</v>
      </c>
      <c r="D417" s="104">
        <v>7</v>
      </c>
      <c r="E417" s="104">
        <v>2</v>
      </c>
      <c r="F417" s="104">
        <v>6</v>
      </c>
      <c r="G417" s="104">
        <v>130436584</v>
      </c>
      <c r="H417" s="122" t="s">
        <v>1453</v>
      </c>
      <c r="I417" s="78">
        <v>16241</v>
      </c>
      <c r="J417" s="132" t="s">
        <v>1454</v>
      </c>
      <c r="K417" s="344"/>
      <c r="L417" s="134" t="s">
        <v>1457</v>
      </c>
      <c r="M417" s="135" t="s">
        <v>1456</v>
      </c>
      <c r="N417" s="133">
        <v>41275</v>
      </c>
      <c r="O417" s="136">
        <v>11648</v>
      </c>
      <c r="P417" s="133">
        <v>41275</v>
      </c>
      <c r="Q417" s="294"/>
    </row>
    <row r="418" spans="1:17" ht="25.5" x14ac:dyDescent="0.25">
      <c r="A418" s="153" t="s">
        <v>23</v>
      </c>
      <c r="B418" s="104">
        <v>2</v>
      </c>
      <c r="C418" s="104">
        <v>2</v>
      </c>
      <c r="D418" s="104">
        <v>7</v>
      </c>
      <c r="E418" s="104">
        <v>2</v>
      </c>
      <c r="F418" s="104">
        <v>6</v>
      </c>
      <c r="G418" s="104">
        <v>130436584</v>
      </c>
      <c r="H418" s="122" t="s">
        <v>1453</v>
      </c>
      <c r="I418" s="78">
        <v>32152.639999999999</v>
      </c>
      <c r="J418" s="132" t="s">
        <v>1454</v>
      </c>
      <c r="K418" s="344"/>
      <c r="L418" s="134" t="s">
        <v>1455</v>
      </c>
      <c r="M418" s="135" t="s">
        <v>1456</v>
      </c>
      <c r="N418" s="133">
        <v>41274</v>
      </c>
      <c r="O418" s="136">
        <v>15033</v>
      </c>
      <c r="P418" s="133">
        <v>41320</v>
      </c>
      <c r="Q418" s="294"/>
    </row>
    <row r="419" spans="1:17" x14ac:dyDescent="0.25">
      <c r="A419" s="374" t="s">
        <v>23</v>
      </c>
      <c r="B419" s="104">
        <v>2</v>
      </c>
      <c r="C419" s="104">
        <v>2</v>
      </c>
      <c r="D419" s="104">
        <v>7</v>
      </c>
      <c r="E419" s="104">
        <v>2</v>
      </c>
      <c r="F419" s="104">
        <v>6</v>
      </c>
      <c r="G419" s="104" t="s">
        <v>1463</v>
      </c>
      <c r="H419" s="77" t="s">
        <v>166</v>
      </c>
      <c r="I419" s="78">
        <v>875774.76</v>
      </c>
      <c r="J419" s="79" t="s">
        <v>1464</v>
      </c>
      <c r="K419" s="343">
        <v>42478</v>
      </c>
      <c r="L419" s="81" t="s">
        <v>34</v>
      </c>
      <c r="M419" s="82" t="s">
        <v>1465</v>
      </c>
      <c r="N419" s="80">
        <v>42489</v>
      </c>
      <c r="O419" s="83">
        <v>202933</v>
      </c>
      <c r="P419" s="80">
        <v>42495</v>
      </c>
      <c r="Q419" s="294"/>
    </row>
    <row r="420" spans="1:17" x14ac:dyDescent="0.25">
      <c r="A420" s="374" t="s">
        <v>23</v>
      </c>
      <c r="B420" s="104">
        <v>2</v>
      </c>
      <c r="C420" s="104">
        <v>2</v>
      </c>
      <c r="D420" s="104">
        <v>7</v>
      </c>
      <c r="E420" s="104">
        <v>2</v>
      </c>
      <c r="F420" s="104">
        <v>6</v>
      </c>
      <c r="G420" s="104" t="s">
        <v>1466</v>
      </c>
      <c r="H420" s="77" t="s">
        <v>154</v>
      </c>
      <c r="I420" s="78">
        <v>458435.37</v>
      </c>
      <c r="J420" s="79" t="s">
        <v>1467</v>
      </c>
      <c r="K420" s="343">
        <v>42506</v>
      </c>
      <c r="L420" s="81" t="s">
        <v>34</v>
      </c>
      <c r="M420" s="82" t="s">
        <v>1468</v>
      </c>
      <c r="N420" s="80">
        <v>42520</v>
      </c>
      <c r="O420" s="83">
        <v>206017</v>
      </c>
      <c r="P420" s="80">
        <v>42529</v>
      </c>
      <c r="Q420" s="294"/>
    </row>
    <row r="421" spans="1:17" x14ac:dyDescent="0.25">
      <c r="A421" s="374" t="s">
        <v>23</v>
      </c>
      <c r="B421" s="104">
        <v>2</v>
      </c>
      <c r="C421" s="104">
        <v>2</v>
      </c>
      <c r="D421" s="104">
        <v>7</v>
      </c>
      <c r="E421" s="104">
        <v>2</v>
      </c>
      <c r="F421" s="104">
        <v>6</v>
      </c>
      <c r="G421" s="104" t="s">
        <v>1469</v>
      </c>
      <c r="H421" s="77" t="s">
        <v>154</v>
      </c>
      <c r="I421" s="78">
        <v>269780.90999999997</v>
      </c>
      <c r="J421" s="79" t="s">
        <v>1470</v>
      </c>
      <c r="K421" s="343">
        <v>42488</v>
      </c>
      <c r="L421" s="81" t="s">
        <v>34</v>
      </c>
      <c r="M421" s="82" t="s">
        <v>1471</v>
      </c>
      <c r="N421" s="80">
        <v>42522</v>
      </c>
      <c r="O421" s="317">
        <v>206466</v>
      </c>
      <c r="P421" s="80">
        <v>42535</v>
      </c>
      <c r="Q421" s="294">
        <v>1</v>
      </c>
    </row>
    <row r="422" spans="1:17" x14ac:dyDescent="0.25">
      <c r="A422" s="374" t="s">
        <v>23</v>
      </c>
      <c r="B422" s="104">
        <v>2</v>
      </c>
      <c r="C422" s="104">
        <v>2</v>
      </c>
      <c r="D422" s="104">
        <v>7</v>
      </c>
      <c r="E422" s="104">
        <v>2</v>
      </c>
      <c r="F422" s="104">
        <v>6</v>
      </c>
      <c r="G422" s="104" t="s">
        <v>1463</v>
      </c>
      <c r="H422" s="77" t="s">
        <v>166</v>
      </c>
      <c r="I422" s="78">
        <v>584170.80000000005</v>
      </c>
      <c r="J422" s="79" t="s">
        <v>1472</v>
      </c>
      <c r="K422" s="343">
        <v>42523</v>
      </c>
      <c r="L422" s="81" t="s">
        <v>34</v>
      </c>
      <c r="M422" s="82" t="s">
        <v>1473</v>
      </c>
      <c r="N422" s="80">
        <v>42548</v>
      </c>
      <c r="O422" s="83">
        <v>207938</v>
      </c>
      <c r="P422" s="80">
        <v>42550</v>
      </c>
      <c r="Q422" s="294"/>
    </row>
    <row r="423" spans="1:17" x14ac:dyDescent="0.25">
      <c r="A423" s="374" t="s">
        <v>23</v>
      </c>
      <c r="B423" s="104">
        <v>2</v>
      </c>
      <c r="C423" s="104">
        <v>2</v>
      </c>
      <c r="D423" s="104">
        <v>7</v>
      </c>
      <c r="E423" s="104">
        <v>2</v>
      </c>
      <c r="F423" s="104">
        <v>6</v>
      </c>
      <c r="G423" s="104">
        <v>102338353</v>
      </c>
      <c r="H423" s="77" t="s">
        <v>1474</v>
      </c>
      <c r="I423" s="78">
        <v>494290.2</v>
      </c>
      <c r="J423" s="79" t="s">
        <v>1475</v>
      </c>
      <c r="K423" s="343">
        <v>42555</v>
      </c>
      <c r="L423" s="81" t="s">
        <v>34</v>
      </c>
      <c r="M423" s="82" t="s">
        <v>1476</v>
      </c>
      <c r="N423" s="80">
        <v>42576</v>
      </c>
      <c r="O423" s="317">
        <v>210852</v>
      </c>
      <c r="P423" s="80">
        <v>42585</v>
      </c>
      <c r="Q423" s="294">
        <v>1</v>
      </c>
    </row>
    <row r="424" spans="1:17" x14ac:dyDescent="0.25">
      <c r="A424" s="374" t="s">
        <v>23</v>
      </c>
      <c r="B424" s="104">
        <v>2</v>
      </c>
      <c r="C424" s="104">
        <v>2</v>
      </c>
      <c r="D424" s="104">
        <v>7</v>
      </c>
      <c r="E424" s="104">
        <v>2</v>
      </c>
      <c r="F424" s="104">
        <v>6</v>
      </c>
      <c r="G424" s="104">
        <v>102660032</v>
      </c>
      <c r="H424" s="77" t="s">
        <v>1477</v>
      </c>
      <c r="I424" s="78">
        <v>206004.4</v>
      </c>
      <c r="J424" s="79" t="s">
        <v>1478</v>
      </c>
      <c r="K424" s="343">
        <v>42548</v>
      </c>
      <c r="L424" s="81" t="s">
        <v>34</v>
      </c>
      <c r="M424" s="82" t="s">
        <v>1479</v>
      </c>
      <c r="N424" s="80">
        <v>42585</v>
      </c>
      <c r="O424" s="83">
        <v>211306</v>
      </c>
      <c r="P424" s="80">
        <v>42592</v>
      </c>
      <c r="Q424" s="294"/>
    </row>
    <row r="425" spans="1:17" x14ac:dyDescent="0.25">
      <c r="A425" s="374" t="s">
        <v>23</v>
      </c>
      <c r="B425" s="104">
        <v>2</v>
      </c>
      <c r="C425" s="104">
        <v>2</v>
      </c>
      <c r="D425" s="104">
        <v>7</v>
      </c>
      <c r="E425" s="104">
        <v>2</v>
      </c>
      <c r="F425" s="104">
        <v>6</v>
      </c>
      <c r="G425" s="104" t="s">
        <v>1469</v>
      </c>
      <c r="H425" s="77" t="s">
        <v>154</v>
      </c>
      <c r="I425" s="78">
        <v>486843.27</v>
      </c>
      <c r="J425" s="79" t="s">
        <v>1480</v>
      </c>
      <c r="K425" s="343">
        <v>42584</v>
      </c>
      <c r="L425" s="81" t="s">
        <v>34</v>
      </c>
      <c r="M425" s="82" t="s">
        <v>1481</v>
      </c>
      <c r="N425" s="80">
        <v>42597</v>
      </c>
      <c r="O425" s="317">
        <v>212295</v>
      </c>
      <c r="P425" s="80">
        <v>42614</v>
      </c>
      <c r="Q425" s="294">
        <v>1</v>
      </c>
    </row>
    <row r="426" spans="1:17" x14ac:dyDescent="0.25">
      <c r="A426" s="374" t="s">
        <v>23</v>
      </c>
      <c r="B426" s="104">
        <v>2</v>
      </c>
      <c r="C426" s="104">
        <v>2</v>
      </c>
      <c r="D426" s="104">
        <v>7</v>
      </c>
      <c r="E426" s="104">
        <v>2</v>
      </c>
      <c r="F426" s="104">
        <v>6</v>
      </c>
      <c r="G426" s="104">
        <v>122028013</v>
      </c>
      <c r="H426" s="77" t="s">
        <v>1482</v>
      </c>
      <c r="I426" s="78">
        <v>89154</v>
      </c>
      <c r="J426" s="79" t="s">
        <v>1483</v>
      </c>
      <c r="K426" s="343">
        <v>42467</v>
      </c>
      <c r="L426" s="81" t="s">
        <v>34</v>
      </c>
      <c r="M426" s="82" t="s">
        <v>1484</v>
      </c>
      <c r="N426" s="80">
        <v>42592</v>
      </c>
      <c r="O426" s="317">
        <v>212318</v>
      </c>
      <c r="P426" s="80">
        <v>42604</v>
      </c>
      <c r="Q426" s="294">
        <v>1</v>
      </c>
    </row>
    <row r="427" spans="1:17" x14ac:dyDescent="0.25">
      <c r="A427" s="374" t="s">
        <v>23</v>
      </c>
      <c r="B427" s="104">
        <v>2</v>
      </c>
      <c r="C427" s="104">
        <v>2</v>
      </c>
      <c r="D427" s="104">
        <v>7</v>
      </c>
      <c r="E427" s="104">
        <v>2</v>
      </c>
      <c r="F427" s="104">
        <v>6</v>
      </c>
      <c r="G427" s="104" t="s">
        <v>1463</v>
      </c>
      <c r="H427" s="77" t="s">
        <v>166</v>
      </c>
      <c r="I427" s="78">
        <v>669555.6</v>
      </c>
      <c r="J427" s="79" t="s">
        <v>1485</v>
      </c>
      <c r="K427" s="343">
        <v>42578</v>
      </c>
      <c r="L427" s="81" t="s">
        <v>34</v>
      </c>
      <c r="M427" s="82" t="s">
        <v>1486</v>
      </c>
      <c r="N427" s="80">
        <v>42597</v>
      </c>
      <c r="O427" s="83">
        <v>212626</v>
      </c>
      <c r="P427" s="80">
        <v>42606</v>
      </c>
      <c r="Q427" s="294"/>
    </row>
    <row r="428" spans="1:17" x14ac:dyDescent="0.25">
      <c r="A428" s="374" t="s">
        <v>23</v>
      </c>
      <c r="B428" s="104">
        <v>2</v>
      </c>
      <c r="C428" s="104">
        <v>2</v>
      </c>
      <c r="D428" s="104">
        <v>7</v>
      </c>
      <c r="E428" s="104">
        <v>2</v>
      </c>
      <c r="F428" s="104">
        <v>6</v>
      </c>
      <c r="G428" s="104" t="s">
        <v>143</v>
      </c>
      <c r="H428" s="77" t="s">
        <v>144</v>
      </c>
      <c r="I428" s="78">
        <v>551844.69999999995</v>
      </c>
      <c r="J428" s="79" t="s">
        <v>147</v>
      </c>
      <c r="K428" s="343">
        <v>42583</v>
      </c>
      <c r="L428" s="81" t="s">
        <v>34</v>
      </c>
      <c r="M428" s="82" t="s">
        <v>1458</v>
      </c>
      <c r="N428" s="80"/>
      <c r="O428" s="317">
        <v>212822</v>
      </c>
      <c r="P428" s="80">
        <v>42607</v>
      </c>
      <c r="Q428" s="294">
        <v>1</v>
      </c>
    </row>
    <row r="429" spans="1:17" x14ac:dyDescent="0.25">
      <c r="A429" s="374" t="s">
        <v>23</v>
      </c>
      <c r="B429" s="104">
        <v>2</v>
      </c>
      <c r="C429" s="104">
        <v>2</v>
      </c>
      <c r="D429" s="104">
        <v>7</v>
      </c>
      <c r="E429" s="104">
        <v>2</v>
      </c>
      <c r="F429" s="104">
        <v>6</v>
      </c>
      <c r="G429" s="104">
        <v>102338353</v>
      </c>
      <c r="H429" s="77" t="s">
        <v>1474</v>
      </c>
      <c r="I429" s="78">
        <v>168303.4</v>
      </c>
      <c r="J429" s="79" t="s">
        <v>1487</v>
      </c>
      <c r="K429" s="343">
        <v>42447</v>
      </c>
      <c r="L429" s="81" t="s">
        <v>34</v>
      </c>
      <c r="M429" s="82" t="s">
        <v>1488</v>
      </c>
      <c r="N429" s="80">
        <v>42621</v>
      </c>
      <c r="O429" s="317">
        <v>214106</v>
      </c>
      <c r="P429" s="80">
        <v>42626</v>
      </c>
      <c r="Q429" s="294">
        <v>1</v>
      </c>
    </row>
    <row r="430" spans="1:17" x14ac:dyDescent="0.25">
      <c r="A430" s="374" t="s">
        <v>23</v>
      </c>
      <c r="B430" s="104">
        <v>2</v>
      </c>
      <c r="C430" s="104">
        <v>2</v>
      </c>
      <c r="D430" s="104">
        <v>7</v>
      </c>
      <c r="E430" s="104">
        <v>2</v>
      </c>
      <c r="F430" s="104">
        <v>6</v>
      </c>
      <c r="G430" s="104">
        <v>104423223</v>
      </c>
      <c r="H430" s="77" t="s">
        <v>1505</v>
      </c>
      <c r="I430" s="78">
        <v>195054</v>
      </c>
      <c r="J430" s="79" t="s">
        <v>378</v>
      </c>
      <c r="K430" s="343">
        <v>42563</v>
      </c>
      <c r="L430" s="81" t="s">
        <v>34</v>
      </c>
      <c r="M430" s="82" t="s">
        <v>1506</v>
      </c>
      <c r="N430" s="80">
        <v>42641</v>
      </c>
      <c r="O430" s="317">
        <v>215043</v>
      </c>
      <c r="P430" s="80">
        <v>42641</v>
      </c>
      <c r="Q430" s="294">
        <v>1</v>
      </c>
    </row>
    <row r="431" spans="1:17" x14ac:dyDescent="0.25">
      <c r="A431" s="374" t="s">
        <v>23</v>
      </c>
      <c r="B431" s="104">
        <v>2</v>
      </c>
      <c r="C431" s="104">
        <v>2</v>
      </c>
      <c r="D431" s="104">
        <v>7</v>
      </c>
      <c r="E431" s="104">
        <v>2</v>
      </c>
      <c r="F431" s="104">
        <v>6</v>
      </c>
      <c r="G431" s="104" t="s">
        <v>1491</v>
      </c>
      <c r="H431" s="77" t="s">
        <v>1492</v>
      </c>
      <c r="I431" s="78">
        <v>80735.8</v>
      </c>
      <c r="J431" s="79" t="s">
        <v>1493</v>
      </c>
      <c r="K431" s="343">
        <v>42636</v>
      </c>
      <c r="L431" s="81" t="s">
        <v>34</v>
      </c>
      <c r="M431" s="82" t="s">
        <v>1494</v>
      </c>
      <c r="N431" s="80">
        <v>42695</v>
      </c>
      <c r="O431" s="83">
        <v>219178</v>
      </c>
      <c r="P431" s="80">
        <v>42713</v>
      </c>
      <c r="Q431" s="294"/>
    </row>
    <row r="432" spans="1:17" x14ac:dyDescent="0.25">
      <c r="A432" s="374" t="s">
        <v>23</v>
      </c>
      <c r="B432" s="104">
        <v>2</v>
      </c>
      <c r="C432" s="104">
        <v>2</v>
      </c>
      <c r="D432" s="104">
        <v>7</v>
      </c>
      <c r="E432" s="104">
        <v>2</v>
      </c>
      <c r="F432" s="104">
        <v>6</v>
      </c>
      <c r="G432" s="76" t="s">
        <v>161</v>
      </c>
      <c r="H432" s="77" t="s">
        <v>196</v>
      </c>
      <c r="I432" s="78">
        <v>239836.37</v>
      </c>
      <c r="J432" s="79" t="s">
        <v>1495</v>
      </c>
      <c r="K432" s="343">
        <v>42702</v>
      </c>
      <c r="L432" s="81" t="s">
        <v>34</v>
      </c>
      <c r="M432" s="135" t="s">
        <v>1496</v>
      </c>
      <c r="N432" s="133">
        <v>42718</v>
      </c>
      <c r="O432" s="135" t="s">
        <v>1497</v>
      </c>
      <c r="P432" s="133">
        <v>42720</v>
      </c>
      <c r="Q432" s="294"/>
    </row>
    <row r="433" spans="1:17" x14ac:dyDescent="0.25">
      <c r="A433" s="374" t="s">
        <v>23</v>
      </c>
      <c r="B433" s="104">
        <v>2</v>
      </c>
      <c r="C433" s="104">
        <v>2</v>
      </c>
      <c r="D433" s="104">
        <v>7</v>
      </c>
      <c r="E433" s="104">
        <v>2</v>
      </c>
      <c r="F433" s="104">
        <v>6</v>
      </c>
      <c r="G433" s="76" t="s">
        <v>1498</v>
      </c>
      <c r="H433" s="77" t="s">
        <v>1474</v>
      </c>
      <c r="I433" s="78">
        <v>379916.34</v>
      </c>
      <c r="J433" s="79" t="s">
        <v>1499</v>
      </c>
      <c r="K433" s="343">
        <v>42613</v>
      </c>
      <c r="L433" s="81" t="s">
        <v>34</v>
      </c>
      <c r="M433" s="135" t="s">
        <v>259</v>
      </c>
      <c r="N433" s="133">
        <v>42488</v>
      </c>
      <c r="O433" s="319" t="s">
        <v>1500</v>
      </c>
      <c r="P433" s="133">
        <v>42733</v>
      </c>
      <c r="Q433" s="294">
        <v>1</v>
      </c>
    </row>
    <row r="434" spans="1:17" x14ac:dyDescent="0.25">
      <c r="A434" s="374" t="s">
        <v>23</v>
      </c>
      <c r="B434" s="104">
        <v>2</v>
      </c>
      <c r="C434" s="104">
        <v>2</v>
      </c>
      <c r="D434" s="104">
        <v>7</v>
      </c>
      <c r="E434" s="104">
        <v>2</v>
      </c>
      <c r="F434" s="104">
        <v>6</v>
      </c>
      <c r="G434" s="76" t="s">
        <v>1501</v>
      </c>
      <c r="H434" s="77" t="s">
        <v>150</v>
      </c>
      <c r="I434" s="78">
        <v>712273.2</v>
      </c>
      <c r="J434" s="79" t="s">
        <v>1502</v>
      </c>
      <c r="K434" s="343">
        <v>42572</v>
      </c>
      <c r="L434" s="81" t="s">
        <v>34</v>
      </c>
      <c r="M434" s="135" t="s">
        <v>1503</v>
      </c>
      <c r="N434" s="133">
        <v>42761</v>
      </c>
      <c r="O434" s="135" t="s">
        <v>1504</v>
      </c>
      <c r="P434" s="133">
        <v>42766</v>
      </c>
      <c r="Q434" s="294"/>
    </row>
    <row r="435" spans="1:17" x14ac:dyDescent="0.25">
      <c r="A435" s="374" t="s">
        <v>23</v>
      </c>
      <c r="B435" s="104">
        <v>2</v>
      </c>
      <c r="C435" s="104">
        <v>2</v>
      </c>
      <c r="D435" s="104">
        <v>7</v>
      </c>
      <c r="E435" s="104">
        <v>2</v>
      </c>
      <c r="F435" s="104">
        <v>6</v>
      </c>
      <c r="G435" s="104">
        <v>102660032</v>
      </c>
      <c r="H435" s="77" t="s">
        <v>1477</v>
      </c>
      <c r="I435" s="78">
        <v>45312</v>
      </c>
      <c r="J435" s="79" t="s">
        <v>1489</v>
      </c>
      <c r="K435" s="343">
        <v>42745</v>
      </c>
      <c r="L435" s="81" t="s">
        <v>34</v>
      </c>
      <c r="M435" s="82" t="s">
        <v>1490</v>
      </c>
      <c r="N435" s="80">
        <v>42775</v>
      </c>
      <c r="O435" s="83">
        <v>223682</v>
      </c>
      <c r="P435" s="80">
        <v>42776</v>
      </c>
      <c r="Q435" s="294"/>
    </row>
    <row r="436" spans="1:17" x14ac:dyDescent="0.25">
      <c r="A436" s="374" t="s">
        <v>23</v>
      </c>
      <c r="B436" s="104">
        <v>2</v>
      </c>
      <c r="C436" s="104">
        <v>2</v>
      </c>
      <c r="D436" s="104">
        <v>7</v>
      </c>
      <c r="E436" s="104">
        <v>2</v>
      </c>
      <c r="F436" s="104">
        <v>6</v>
      </c>
      <c r="G436" s="104" t="s">
        <v>1459</v>
      </c>
      <c r="H436" s="77" t="s">
        <v>1460</v>
      </c>
      <c r="I436" s="78">
        <v>9204</v>
      </c>
      <c r="J436" s="79" t="s">
        <v>1461</v>
      </c>
      <c r="K436" s="343">
        <v>41640</v>
      </c>
      <c r="L436" s="81" t="s">
        <v>34</v>
      </c>
      <c r="M436" s="82" t="s">
        <v>1462</v>
      </c>
      <c r="N436" s="80">
        <v>41659</v>
      </c>
      <c r="O436" s="83">
        <v>224530</v>
      </c>
      <c r="P436" s="80">
        <v>42783</v>
      </c>
      <c r="Q436" s="294"/>
    </row>
    <row r="437" spans="1:17" x14ac:dyDescent="0.25">
      <c r="A437" s="372" t="s">
        <v>6</v>
      </c>
      <c r="B437" s="27">
        <v>2</v>
      </c>
      <c r="C437" s="201">
        <v>2</v>
      </c>
      <c r="D437" s="201">
        <v>8</v>
      </c>
      <c r="E437" s="201">
        <v>6</v>
      </c>
      <c r="F437" s="201">
        <v>1</v>
      </c>
      <c r="G437" s="28" t="s">
        <v>8</v>
      </c>
      <c r="H437" s="99" t="s">
        <v>1507</v>
      </c>
      <c r="I437" s="30">
        <f>SUM(I438:I498)</f>
        <v>37721836.300000004</v>
      </c>
      <c r="J437" s="141"/>
      <c r="K437" s="346"/>
      <c r="L437" s="139"/>
      <c r="M437" s="34"/>
      <c r="N437" s="35"/>
      <c r="O437" s="97" t="s">
        <v>22</v>
      </c>
      <c r="P437" s="35"/>
      <c r="Q437" s="294"/>
    </row>
    <row r="438" spans="1:17" x14ac:dyDescent="0.25">
      <c r="A438" s="374" t="s">
        <v>23</v>
      </c>
      <c r="B438" s="104">
        <v>2</v>
      </c>
      <c r="C438" s="104">
        <v>2</v>
      </c>
      <c r="D438" s="104">
        <v>8</v>
      </c>
      <c r="E438" s="104">
        <v>6</v>
      </c>
      <c r="F438" s="104">
        <v>1</v>
      </c>
      <c r="G438" s="104">
        <v>4800894562</v>
      </c>
      <c r="H438" s="144" t="s">
        <v>1508</v>
      </c>
      <c r="I438" s="78">
        <v>55662</v>
      </c>
      <c r="J438" s="149" t="s">
        <v>400</v>
      </c>
      <c r="K438" s="348">
        <v>41880</v>
      </c>
      <c r="L438" s="202" t="s">
        <v>34</v>
      </c>
      <c r="M438" s="104" t="s">
        <v>1509</v>
      </c>
      <c r="N438" s="150">
        <v>41912</v>
      </c>
      <c r="O438" s="325">
        <v>123241</v>
      </c>
      <c r="P438" s="203">
        <v>41915</v>
      </c>
      <c r="Q438" s="294">
        <v>1</v>
      </c>
    </row>
    <row r="439" spans="1:17" x14ac:dyDescent="0.25">
      <c r="A439" s="374" t="s">
        <v>23</v>
      </c>
      <c r="B439" s="104">
        <v>2</v>
      </c>
      <c r="C439" s="104">
        <v>2</v>
      </c>
      <c r="D439" s="104">
        <v>8</v>
      </c>
      <c r="E439" s="104">
        <v>6</v>
      </c>
      <c r="F439" s="104">
        <v>1</v>
      </c>
      <c r="G439" s="104" t="s">
        <v>1320</v>
      </c>
      <c r="H439" s="143" t="s">
        <v>1321</v>
      </c>
      <c r="I439" s="78">
        <v>79296</v>
      </c>
      <c r="J439" s="79" t="s">
        <v>1510</v>
      </c>
      <c r="K439" s="343">
        <v>42170</v>
      </c>
      <c r="L439" s="134" t="s">
        <v>34</v>
      </c>
      <c r="M439" s="135" t="s">
        <v>1511</v>
      </c>
      <c r="N439" s="133">
        <v>42200</v>
      </c>
      <c r="O439" s="136">
        <v>171280</v>
      </c>
      <c r="P439" s="190">
        <v>42221</v>
      </c>
      <c r="Q439" s="294"/>
    </row>
    <row r="440" spans="1:17" x14ac:dyDescent="0.25">
      <c r="A440" s="374" t="s">
        <v>23</v>
      </c>
      <c r="B440" s="104">
        <v>2</v>
      </c>
      <c r="C440" s="104">
        <v>2</v>
      </c>
      <c r="D440" s="104">
        <v>8</v>
      </c>
      <c r="E440" s="104">
        <v>6</v>
      </c>
      <c r="F440" s="104">
        <v>1</v>
      </c>
      <c r="G440" s="104" t="s">
        <v>1276</v>
      </c>
      <c r="H440" s="167" t="s">
        <v>1277</v>
      </c>
      <c r="I440" s="78">
        <v>46781.1</v>
      </c>
      <c r="J440" s="164" t="s">
        <v>1512</v>
      </c>
      <c r="K440" s="347">
        <v>42284</v>
      </c>
      <c r="L440" s="165" t="s">
        <v>34</v>
      </c>
      <c r="M440" s="104" t="s">
        <v>1513</v>
      </c>
      <c r="N440" s="147"/>
      <c r="O440" s="165">
        <v>184294</v>
      </c>
      <c r="P440" s="166">
        <v>42319</v>
      </c>
      <c r="Q440" s="294"/>
    </row>
    <row r="441" spans="1:17" x14ac:dyDescent="0.25">
      <c r="A441" s="374" t="s">
        <v>23</v>
      </c>
      <c r="B441" s="104">
        <v>2</v>
      </c>
      <c r="C441" s="104">
        <v>2</v>
      </c>
      <c r="D441" s="113">
        <v>8</v>
      </c>
      <c r="E441" s="104">
        <v>6</v>
      </c>
      <c r="F441" s="104">
        <v>1</v>
      </c>
      <c r="G441" s="105" t="s">
        <v>281</v>
      </c>
      <c r="H441" s="163" t="s">
        <v>282</v>
      </c>
      <c r="I441" s="78">
        <v>68546.2</v>
      </c>
      <c r="J441" s="164" t="s">
        <v>1514</v>
      </c>
      <c r="K441" s="347">
        <v>42243</v>
      </c>
      <c r="L441" s="165" t="s">
        <v>34</v>
      </c>
      <c r="M441" s="104" t="s">
        <v>1515</v>
      </c>
      <c r="N441" s="147">
        <v>42310</v>
      </c>
      <c r="O441" s="325">
        <v>184654</v>
      </c>
      <c r="P441" s="166">
        <v>42321</v>
      </c>
      <c r="Q441" s="294">
        <v>1</v>
      </c>
    </row>
    <row r="442" spans="1:17" x14ac:dyDescent="0.25">
      <c r="A442" s="374" t="s">
        <v>1516</v>
      </c>
      <c r="B442" s="104">
        <v>2</v>
      </c>
      <c r="C442" s="104">
        <v>2</v>
      </c>
      <c r="D442" s="104">
        <v>8</v>
      </c>
      <c r="E442" s="104">
        <v>6</v>
      </c>
      <c r="F442" s="104">
        <v>1</v>
      </c>
      <c r="G442" s="104" t="s">
        <v>1517</v>
      </c>
      <c r="H442" s="77" t="s">
        <v>1518</v>
      </c>
      <c r="I442" s="78">
        <v>50380.1</v>
      </c>
      <c r="J442" s="79" t="s">
        <v>1519</v>
      </c>
      <c r="K442" s="343">
        <v>41897</v>
      </c>
      <c r="L442" s="81" t="s">
        <v>34</v>
      </c>
      <c r="M442" s="135" t="s">
        <v>1520</v>
      </c>
      <c r="N442" s="133">
        <v>41912</v>
      </c>
      <c r="O442" s="322">
        <v>191777</v>
      </c>
      <c r="P442" s="133">
        <v>42404</v>
      </c>
      <c r="Q442" s="294">
        <v>1</v>
      </c>
    </row>
    <row r="443" spans="1:17" x14ac:dyDescent="0.25">
      <c r="A443" s="374" t="s">
        <v>23</v>
      </c>
      <c r="B443" s="104">
        <v>2</v>
      </c>
      <c r="C443" s="104">
        <v>2</v>
      </c>
      <c r="D443" s="104">
        <v>8</v>
      </c>
      <c r="E443" s="104">
        <v>6</v>
      </c>
      <c r="F443" s="104">
        <v>1</v>
      </c>
      <c r="G443" s="104" t="s">
        <v>1521</v>
      </c>
      <c r="H443" s="130" t="s">
        <v>1522</v>
      </c>
      <c r="I443" s="78">
        <v>811388</v>
      </c>
      <c r="J443" s="79" t="s">
        <v>1523</v>
      </c>
      <c r="K443" s="343">
        <v>42006</v>
      </c>
      <c r="L443" s="134" t="s">
        <v>34</v>
      </c>
      <c r="M443" s="135" t="s">
        <v>1524</v>
      </c>
      <c r="N443" s="133">
        <v>42055</v>
      </c>
      <c r="O443" s="136">
        <v>191880</v>
      </c>
      <c r="P443" s="190">
        <v>42405</v>
      </c>
      <c r="Q443" s="294"/>
    </row>
    <row r="444" spans="1:17" x14ac:dyDescent="0.25">
      <c r="A444" s="374" t="s">
        <v>23</v>
      </c>
      <c r="B444" s="104">
        <v>2</v>
      </c>
      <c r="C444" s="104">
        <v>2</v>
      </c>
      <c r="D444" s="104">
        <v>8</v>
      </c>
      <c r="E444" s="104">
        <v>6</v>
      </c>
      <c r="F444" s="104">
        <v>1</v>
      </c>
      <c r="G444" s="104" t="s">
        <v>1517</v>
      </c>
      <c r="H444" s="130" t="s">
        <v>1518</v>
      </c>
      <c r="I444" s="78">
        <v>73295.7</v>
      </c>
      <c r="J444" s="79" t="s">
        <v>1525</v>
      </c>
      <c r="K444" s="343">
        <v>42149</v>
      </c>
      <c r="L444" s="134" t="s">
        <v>34</v>
      </c>
      <c r="M444" s="135" t="s">
        <v>1526</v>
      </c>
      <c r="N444" s="133">
        <v>42201</v>
      </c>
      <c r="O444" s="322">
        <v>192445</v>
      </c>
      <c r="P444" s="190">
        <v>42408</v>
      </c>
      <c r="Q444" s="294">
        <v>1</v>
      </c>
    </row>
    <row r="445" spans="1:17" x14ac:dyDescent="0.25">
      <c r="A445" s="374" t="s">
        <v>23</v>
      </c>
      <c r="B445" s="104">
        <v>2</v>
      </c>
      <c r="C445" s="104">
        <v>2</v>
      </c>
      <c r="D445" s="104">
        <v>8</v>
      </c>
      <c r="E445" s="104">
        <v>6</v>
      </c>
      <c r="F445" s="104">
        <v>1</v>
      </c>
      <c r="G445" s="105" t="s">
        <v>1110</v>
      </c>
      <c r="H445" s="173" t="s">
        <v>1111</v>
      </c>
      <c r="I445" s="78">
        <v>49088</v>
      </c>
      <c r="J445" s="149" t="s">
        <v>1527</v>
      </c>
      <c r="K445" s="348">
        <v>41743</v>
      </c>
      <c r="L445" s="202" t="s">
        <v>34</v>
      </c>
      <c r="M445" s="104" t="s">
        <v>1528</v>
      </c>
      <c r="N445" s="150">
        <v>42037</v>
      </c>
      <c r="O445" s="202">
        <v>197296</v>
      </c>
      <c r="P445" s="203">
        <v>42566</v>
      </c>
      <c r="Q445" s="294"/>
    </row>
    <row r="446" spans="1:17" x14ac:dyDescent="0.25">
      <c r="A446" s="374" t="s">
        <v>23</v>
      </c>
      <c r="B446" s="104">
        <v>2</v>
      </c>
      <c r="C446" s="104">
        <v>2</v>
      </c>
      <c r="D446" s="104">
        <v>8</v>
      </c>
      <c r="E446" s="104">
        <v>6</v>
      </c>
      <c r="F446" s="104">
        <v>1</v>
      </c>
      <c r="G446" s="104" t="s">
        <v>1359</v>
      </c>
      <c r="H446" s="167" t="s">
        <v>1360</v>
      </c>
      <c r="I446" s="168">
        <v>97359.4</v>
      </c>
      <c r="J446" s="175" t="s">
        <v>1635</v>
      </c>
      <c r="K446" s="343">
        <v>42195</v>
      </c>
      <c r="L446" s="169" t="s">
        <v>34</v>
      </c>
      <c r="M446" s="82" t="s">
        <v>1636</v>
      </c>
      <c r="N446" s="171">
        <v>42426</v>
      </c>
      <c r="O446" s="182">
        <v>198084</v>
      </c>
      <c r="P446" s="183">
        <v>42433</v>
      </c>
      <c r="Q446" s="294"/>
    </row>
    <row r="447" spans="1:17" ht="25.5" x14ac:dyDescent="0.25">
      <c r="A447" s="374" t="s">
        <v>23</v>
      </c>
      <c r="B447" s="104">
        <v>2</v>
      </c>
      <c r="C447" s="104">
        <v>2</v>
      </c>
      <c r="D447" s="113">
        <v>8</v>
      </c>
      <c r="E447" s="104">
        <v>6</v>
      </c>
      <c r="F447" s="104">
        <v>1</v>
      </c>
      <c r="G447" s="104">
        <v>401018012</v>
      </c>
      <c r="H447" s="167" t="s">
        <v>1529</v>
      </c>
      <c r="I447" s="168">
        <v>313526</v>
      </c>
      <c r="J447" s="79" t="s">
        <v>1530</v>
      </c>
      <c r="K447" s="343">
        <v>42261</v>
      </c>
      <c r="L447" s="169" t="s">
        <v>34</v>
      </c>
      <c r="M447" s="170" t="s">
        <v>1531</v>
      </c>
      <c r="N447" s="171">
        <v>42439</v>
      </c>
      <c r="O447" s="324">
        <v>198690</v>
      </c>
      <c r="P447" s="171">
        <v>42443</v>
      </c>
      <c r="Q447" s="294">
        <v>1</v>
      </c>
    </row>
    <row r="448" spans="1:17" x14ac:dyDescent="0.25">
      <c r="A448" s="374" t="s">
        <v>23</v>
      </c>
      <c r="B448" s="104">
        <v>2</v>
      </c>
      <c r="C448" s="104">
        <v>2</v>
      </c>
      <c r="D448" s="104">
        <v>8</v>
      </c>
      <c r="E448" s="104">
        <v>6</v>
      </c>
      <c r="F448" s="104">
        <v>1</v>
      </c>
      <c r="G448" s="104" t="s">
        <v>1359</v>
      </c>
      <c r="H448" s="167" t="s">
        <v>1360</v>
      </c>
      <c r="I448" s="78">
        <v>69915</v>
      </c>
      <c r="J448" s="79" t="s">
        <v>1534</v>
      </c>
      <c r="K448" s="343">
        <v>42158</v>
      </c>
      <c r="L448" s="134" t="s">
        <v>34</v>
      </c>
      <c r="M448" s="135" t="s">
        <v>1535</v>
      </c>
      <c r="N448" s="135" t="s">
        <v>1536</v>
      </c>
      <c r="O448" s="136">
        <v>199477</v>
      </c>
      <c r="P448" s="190">
        <v>42522</v>
      </c>
      <c r="Q448" s="294"/>
    </row>
    <row r="449" spans="1:17" x14ac:dyDescent="0.25">
      <c r="A449" s="374" t="s">
        <v>23</v>
      </c>
      <c r="B449" s="104">
        <v>2</v>
      </c>
      <c r="C449" s="104">
        <v>2</v>
      </c>
      <c r="D449" s="104">
        <v>8</v>
      </c>
      <c r="E449" s="104">
        <v>6</v>
      </c>
      <c r="F449" s="104">
        <v>1</v>
      </c>
      <c r="G449" s="104" t="s">
        <v>1276</v>
      </c>
      <c r="H449" s="167" t="s">
        <v>1277</v>
      </c>
      <c r="I449" s="78">
        <v>50386</v>
      </c>
      <c r="J449" s="79" t="s">
        <v>1537</v>
      </c>
      <c r="K449" s="343">
        <v>41974</v>
      </c>
      <c r="L449" s="134" t="s">
        <v>34</v>
      </c>
      <c r="M449" s="135" t="s">
        <v>1538</v>
      </c>
      <c r="N449" s="133">
        <v>42156</v>
      </c>
      <c r="O449" s="136">
        <v>201635</v>
      </c>
      <c r="P449" s="190">
        <v>42536</v>
      </c>
      <c r="Q449" s="294"/>
    </row>
    <row r="450" spans="1:17" x14ac:dyDescent="0.25">
      <c r="A450" s="374" t="s">
        <v>23</v>
      </c>
      <c r="B450" s="104">
        <v>2</v>
      </c>
      <c r="C450" s="104">
        <v>2</v>
      </c>
      <c r="D450" s="104">
        <v>8</v>
      </c>
      <c r="E450" s="104">
        <v>6</v>
      </c>
      <c r="F450" s="104">
        <v>1</v>
      </c>
      <c r="G450" s="104" t="s">
        <v>1276</v>
      </c>
      <c r="H450" s="167" t="s">
        <v>1277</v>
      </c>
      <c r="I450" s="78">
        <v>38692.199999999997</v>
      </c>
      <c r="J450" s="164" t="s">
        <v>1541</v>
      </c>
      <c r="K450" s="347">
        <v>42067</v>
      </c>
      <c r="L450" s="165" t="s">
        <v>34</v>
      </c>
      <c r="M450" s="104" t="s">
        <v>1542</v>
      </c>
      <c r="N450" s="147">
        <v>42497</v>
      </c>
      <c r="O450" s="165">
        <v>201949</v>
      </c>
      <c r="P450" s="166">
        <v>42486</v>
      </c>
      <c r="Q450" s="294"/>
    </row>
    <row r="451" spans="1:17" x14ac:dyDescent="0.25">
      <c r="A451" s="374" t="s">
        <v>23</v>
      </c>
      <c r="B451" s="104">
        <v>2</v>
      </c>
      <c r="C451" s="104">
        <v>2</v>
      </c>
      <c r="D451" s="104">
        <v>8</v>
      </c>
      <c r="E451" s="104">
        <v>6</v>
      </c>
      <c r="F451" s="104">
        <v>1</v>
      </c>
      <c r="G451" s="104" t="s">
        <v>1521</v>
      </c>
      <c r="H451" s="130" t="s">
        <v>1522</v>
      </c>
      <c r="I451" s="168">
        <v>1220070.8799999999</v>
      </c>
      <c r="J451" s="79" t="s">
        <v>1543</v>
      </c>
      <c r="K451" s="343">
        <v>42286</v>
      </c>
      <c r="L451" s="169" t="s">
        <v>34</v>
      </c>
      <c r="M451" s="170" t="s">
        <v>1544</v>
      </c>
      <c r="N451" s="171" t="s">
        <v>1545</v>
      </c>
      <c r="O451" s="172">
        <v>205860</v>
      </c>
      <c r="P451" s="171">
        <v>42528</v>
      </c>
      <c r="Q451" s="294"/>
    </row>
    <row r="452" spans="1:17" x14ac:dyDescent="0.25">
      <c r="A452" s="374" t="s">
        <v>23</v>
      </c>
      <c r="B452" s="104">
        <v>2</v>
      </c>
      <c r="C452" s="104">
        <v>2</v>
      </c>
      <c r="D452" s="104">
        <v>8</v>
      </c>
      <c r="E452" s="104">
        <v>6</v>
      </c>
      <c r="F452" s="104">
        <v>1</v>
      </c>
      <c r="G452" s="105" t="s">
        <v>1181</v>
      </c>
      <c r="H452" s="130" t="s">
        <v>1546</v>
      </c>
      <c r="I452" s="78">
        <v>69761.600000000006</v>
      </c>
      <c r="J452" s="79" t="s">
        <v>1547</v>
      </c>
      <c r="K452" s="343">
        <v>42490</v>
      </c>
      <c r="L452" s="134" t="s">
        <v>34</v>
      </c>
      <c r="M452" s="135" t="s">
        <v>1548</v>
      </c>
      <c r="N452" s="133">
        <v>42530</v>
      </c>
      <c r="O452" s="322">
        <v>206502</v>
      </c>
      <c r="P452" s="190">
        <v>42536</v>
      </c>
      <c r="Q452" s="294">
        <v>1</v>
      </c>
    </row>
    <row r="453" spans="1:17" x14ac:dyDescent="0.25">
      <c r="A453" s="374" t="s">
        <v>23</v>
      </c>
      <c r="B453" s="104">
        <v>2</v>
      </c>
      <c r="C453" s="76">
        <v>2</v>
      </c>
      <c r="D453" s="76">
        <v>8</v>
      </c>
      <c r="E453" s="76">
        <v>6</v>
      </c>
      <c r="F453" s="76">
        <v>1</v>
      </c>
      <c r="G453" s="104" t="s">
        <v>1549</v>
      </c>
      <c r="H453" s="130" t="s">
        <v>1550</v>
      </c>
      <c r="I453" s="78">
        <v>16638</v>
      </c>
      <c r="J453" s="132" t="s">
        <v>1551</v>
      </c>
      <c r="K453" s="344">
        <v>42457</v>
      </c>
      <c r="L453" s="134" t="s">
        <v>34</v>
      </c>
      <c r="M453" s="135" t="s">
        <v>1552</v>
      </c>
      <c r="N453" s="133">
        <v>42520</v>
      </c>
      <c r="O453" s="83">
        <v>206660</v>
      </c>
      <c r="P453" s="133">
        <v>42536</v>
      </c>
      <c r="Q453" s="294"/>
    </row>
    <row r="454" spans="1:17" x14ac:dyDescent="0.25">
      <c r="A454" s="374" t="s">
        <v>23</v>
      </c>
      <c r="B454" s="104">
        <v>2</v>
      </c>
      <c r="C454" s="104">
        <v>2</v>
      </c>
      <c r="D454" s="104">
        <v>8</v>
      </c>
      <c r="E454" s="104">
        <v>6</v>
      </c>
      <c r="F454" s="104">
        <v>1</v>
      </c>
      <c r="G454" s="104" t="s">
        <v>1553</v>
      </c>
      <c r="H454" s="77" t="s">
        <v>107</v>
      </c>
      <c r="I454" s="78">
        <v>144148.79999999999</v>
      </c>
      <c r="J454" s="79" t="s">
        <v>1554</v>
      </c>
      <c r="K454" s="343">
        <v>42529</v>
      </c>
      <c r="L454" s="134" t="s">
        <v>34</v>
      </c>
      <c r="M454" s="135" t="s">
        <v>1555</v>
      </c>
      <c r="N454" s="133">
        <v>42536</v>
      </c>
      <c r="O454" s="322">
        <v>206926</v>
      </c>
      <c r="P454" s="190">
        <v>42541</v>
      </c>
      <c r="Q454" s="294">
        <v>1</v>
      </c>
    </row>
    <row r="455" spans="1:17" x14ac:dyDescent="0.25">
      <c r="A455" s="374" t="s">
        <v>23</v>
      </c>
      <c r="B455" s="104">
        <v>2</v>
      </c>
      <c r="C455" s="104">
        <v>2</v>
      </c>
      <c r="D455" s="104">
        <v>8</v>
      </c>
      <c r="E455" s="104">
        <v>6</v>
      </c>
      <c r="F455" s="104">
        <v>1</v>
      </c>
      <c r="G455" s="104" t="s">
        <v>1549</v>
      </c>
      <c r="H455" s="130" t="s">
        <v>1550</v>
      </c>
      <c r="I455" s="78">
        <v>399996.4</v>
      </c>
      <c r="J455" s="79" t="s">
        <v>1556</v>
      </c>
      <c r="K455" s="343">
        <v>42495</v>
      </c>
      <c r="L455" s="134" t="s">
        <v>34</v>
      </c>
      <c r="M455" s="135" t="s">
        <v>1557</v>
      </c>
      <c r="N455" s="133">
        <v>42534</v>
      </c>
      <c r="O455" s="136">
        <v>206932</v>
      </c>
      <c r="P455" s="190">
        <v>42541</v>
      </c>
      <c r="Q455" s="294"/>
    </row>
    <row r="456" spans="1:17" x14ac:dyDescent="0.25">
      <c r="A456" s="374" t="s">
        <v>23</v>
      </c>
      <c r="B456" s="104">
        <v>2</v>
      </c>
      <c r="C456" s="104">
        <v>2</v>
      </c>
      <c r="D456" s="104">
        <v>8</v>
      </c>
      <c r="E456" s="104">
        <v>6</v>
      </c>
      <c r="F456" s="104">
        <v>1</v>
      </c>
      <c r="G456" s="104" t="s">
        <v>1553</v>
      </c>
      <c r="H456" s="77" t="s">
        <v>107</v>
      </c>
      <c r="I456" s="78">
        <v>104984.6</v>
      </c>
      <c r="J456" s="79" t="s">
        <v>1558</v>
      </c>
      <c r="K456" s="343">
        <v>42529</v>
      </c>
      <c r="L456" s="134" t="s">
        <v>34</v>
      </c>
      <c r="M456" s="135" t="s">
        <v>1559</v>
      </c>
      <c r="N456" s="133">
        <v>42536</v>
      </c>
      <c r="O456" s="322">
        <v>207021</v>
      </c>
      <c r="P456" s="190">
        <v>42541</v>
      </c>
      <c r="Q456" s="294">
        <v>1</v>
      </c>
    </row>
    <row r="457" spans="1:17" x14ac:dyDescent="0.25">
      <c r="A457" s="374" t="s">
        <v>1516</v>
      </c>
      <c r="B457" s="104">
        <v>2</v>
      </c>
      <c r="C457" s="104">
        <v>2</v>
      </c>
      <c r="D457" s="104">
        <v>8</v>
      </c>
      <c r="E457" s="104">
        <v>6</v>
      </c>
      <c r="F457" s="104">
        <v>1</v>
      </c>
      <c r="G457" s="104" t="s">
        <v>1521</v>
      </c>
      <c r="H457" s="167" t="s">
        <v>1522</v>
      </c>
      <c r="I457" s="168">
        <v>547343.97</v>
      </c>
      <c r="J457" s="175" t="s">
        <v>1560</v>
      </c>
      <c r="K457" s="343">
        <v>42503</v>
      </c>
      <c r="L457" s="169" t="s">
        <v>34</v>
      </c>
      <c r="M457" s="82" t="s">
        <v>1561</v>
      </c>
      <c r="N457" s="171">
        <v>42530</v>
      </c>
      <c r="O457" s="182">
        <v>207086</v>
      </c>
      <c r="P457" s="183">
        <v>42542</v>
      </c>
      <c r="Q457" s="294"/>
    </row>
    <row r="458" spans="1:17" x14ac:dyDescent="0.25">
      <c r="A458" s="374" t="s">
        <v>23</v>
      </c>
      <c r="B458" s="104">
        <v>2</v>
      </c>
      <c r="C458" s="104">
        <v>2</v>
      </c>
      <c r="D458" s="104">
        <v>8</v>
      </c>
      <c r="E458" s="104">
        <v>6</v>
      </c>
      <c r="F458" s="104">
        <v>1</v>
      </c>
      <c r="G458" s="104" t="s">
        <v>1553</v>
      </c>
      <c r="H458" s="77" t="s">
        <v>107</v>
      </c>
      <c r="I458" s="78">
        <v>29854</v>
      </c>
      <c r="J458" s="79" t="s">
        <v>1564</v>
      </c>
      <c r="K458" s="343">
        <v>42529</v>
      </c>
      <c r="L458" s="134" t="s">
        <v>34</v>
      </c>
      <c r="M458" s="135" t="s">
        <v>1565</v>
      </c>
      <c r="N458" s="135" t="s">
        <v>1566</v>
      </c>
      <c r="O458" s="322">
        <v>207503</v>
      </c>
      <c r="P458" s="190">
        <v>42545</v>
      </c>
      <c r="Q458" s="294">
        <v>1</v>
      </c>
    </row>
    <row r="459" spans="1:17" x14ac:dyDescent="0.25">
      <c r="A459" s="374" t="s">
        <v>23</v>
      </c>
      <c r="B459" s="104">
        <v>2</v>
      </c>
      <c r="C459" s="104">
        <v>2</v>
      </c>
      <c r="D459" s="104">
        <v>8</v>
      </c>
      <c r="E459" s="104">
        <v>6</v>
      </c>
      <c r="F459" s="104">
        <v>1</v>
      </c>
      <c r="G459" s="104" t="s">
        <v>1521</v>
      </c>
      <c r="H459" s="167" t="s">
        <v>1522</v>
      </c>
      <c r="I459" s="168">
        <v>2168224.25</v>
      </c>
      <c r="J459" s="79" t="s">
        <v>1567</v>
      </c>
      <c r="K459" s="343">
        <v>42177</v>
      </c>
      <c r="L459" s="169" t="s">
        <v>34</v>
      </c>
      <c r="M459" s="170" t="s">
        <v>1568</v>
      </c>
      <c r="N459" s="171">
        <v>42396</v>
      </c>
      <c r="O459" s="172">
        <v>207722</v>
      </c>
      <c r="P459" s="171">
        <v>42548</v>
      </c>
      <c r="Q459" s="294"/>
    </row>
    <row r="460" spans="1:17" x14ac:dyDescent="0.25">
      <c r="A460" s="374" t="s">
        <v>1516</v>
      </c>
      <c r="B460" s="104">
        <v>2</v>
      </c>
      <c r="C460" s="104">
        <v>2</v>
      </c>
      <c r="D460" s="104">
        <v>8</v>
      </c>
      <c r="E460" s="104">
        <v>6</v>
      </c>
      <c r="F460" s="104">
        <v>1</v>
      </c>
      <c r="G460" s="104" t="s">
        <v>1553</v>
      </c>
      <c r="H460" s="77" t="s">
        <v>107</v>
      </c>
      <c r="I460" s="78">
        <v>299956</v>
      </c>
      <c r="J460" s="79" t="s">
        <v>1569</v>
      </c>
      <c r="K460" s="343">
        <v>42529</v>
      </c>
      <c r="L460" s="165" t="s">
        <v>34</v>
      </c>
      <c r="M460" s="135" t="s">
        <v>1570</v>
      </c>
      <c r="N460" s="133">
        <v>42536</v>
      </c>
      <c r="O460" s="322">
        <v>207723</v>
      </c>
      <c r="P460" s="133">
        <v>42548</v>
      </c>
      <c r="Q460" s="294">
        <v>1</v>
      </c>
    </row>
    <row r="461" spans="1:17" x14ac:dyDescent="0.25">
      <c r="A461" s="374" t="s">
        <v>23</v>
      </c>
      <c r="B461" s="104">
        <v>2</v>
      </c>
      <c r="C461" s="104">
        <v>2</v>
      </c>
      <c r="D461" s="104">
        <v>8</v>
      </c>
      <c r="E461" s="104">
        <v>6</v>
      </c>
      <c r="F461" s="104">
        <v>1</v>
      </c>
      <c r="G461" s="104" t="s">
        <v>1521</v>
      </c>
      <c r="H461" s="130" t="s">
        <v>1522</v>
      </c>
      <c r="I461" s="78">
        <v>1567161.07</v>
      </c>
      <c r="J461" s="79" t="s">
        <v>1571</v>
      </c>
      <c r="K461" s="343">
        <v>42321</v>
      </c>
      <c r="L461" s="134" t="s">
        <v>34</v>
      </c>
      <c r="M461" s="135" t="s">
        <v>1572</v>
      </c>
      <c r="N461" s="133">
        <v>42374</v>
      </c>
      <c r="O461" s="136">
        <v>207738</v>
      </c>
      <c r="P461" s="190">
        <v>42545</v>
      </c>
      <c r="Q461" s="294"/>
    </row>
    <row r="462" spans="1:17" x14ac:dyDescent="0.25">
      <c r="A462" s="374" t="s">
        <v>23</v>
      </c>
      <c r="B462" s="104">
        <v>2</v>
      </c>
      <c r="C462" s="104">
        <v>2</v>
      </c>
      <c r="D462" s="104">
        <v>8</v>
      </c>
      <c r="E462" s="104">
        <v>6</v>
      </c>
      <c r="F462" s="104">
        <v>1</v>
      </c>
      <c r="G462" s="104" t="s">
        <v>1553</v>
      </c>
      <c r="H462" s="77" t="s">
        <v>107</v>
      </c>
      <c r="I462" s="78">
        <v>38350</v>
      </c>
      <c r="J462" s="79" t="s">
        <v>1573</v>
      </c>
      <c r="K462" s="343">
        <v>42534</v>
      </c>
      <c r="L462" s="134" t="s">
        <v>34</v>
      </c>
      <c r="M462" s="135" t="s">
        <v>1574</v>
      </c>
      <c r="N462" s="133">
        <v>42541</v>
      </c>
      <c r="O462" s="322">
        <v>207744</v>
      </c>
      <c r="P462" s="190">
        <v>42549</v>
      </c>
      <c r="Q462" s="294">
        <v>1</v>
      </c>
    </row>
    <row r="463" spans="1:17" x14ac:dyDescent="0.25">
      <c r="A463" s="374" t="s">
        <v>23</v>
      </c>
      <c r="B463" s="104">
        <v>2</v>
      </c>
      <c r="C463" s="76">
        <v>2</v>
      </c>
      <c r="D463" s="76">
        <v>8</v>
      </c>
      <c r="E463" s="76">
        <v>6</v>
      </c>
      <c r="F463" s="76">
        <v>1</v>
      </c>
      <c r="G463" s="104" t="s">
        <v>1553</v>
      </c>
      <c r="H463" s="77" t="s">
        <v>107</v>
      </c>
      <c r="I463" s="78">
        <v>18585</v>
      </c>
      <c r="J463" s="79" t="s">
        <v>1575</v>
      </c>
      <c r="K463" s="343">
        <v>42534</v>
      </c>
      <c r="L463" s="81" t="s">
        <v>34</v>
      </c>
      <c r="M463" s="135" t="s">
        <v>1576</v>
      </c>
      <c r="N463" s="133">
        <v>42541</v>
      </c>
      <c r="O463" s="322">
        <v>207765</v>
      </c>
      <c r="P463" s="133">
        <v>42183</v>
      </c>
      <c r="Q463" s="294">
        <v>1</v>
      </c>
    </row>
    <row r="464" spans="1:17" x14ac:dyDescent="0.25">
      <c r="A464" s="374" t="s">
        <v>23</v>
      </c>
      <c r="B464" s="104">
        <v>2</v>
      </c>
      <c r="C464" s="104">
        <v>2</v>
      </c>
      <c r="D464" s="104">
        <v>8</v>
      </c>
      <c r="E464" s="104">
        <v>6</v>
      </c>
      <c r="F464" s="104">
        <v>1</v>
      </c>
      <c r="G464" s="104" t="s">
        <v>1549</v>
      </c>
      <c r="H464" s="130" t="s">
        <v>1550</v>
      </c>
      <c r="I464" s="78">
        <v>238306.9</v>
      </c>
      <c r="J464" s="79" t="s">
        <v>1577</v>
      </c>
      <c r="K464" s="343">
        <v>42487</v>
      </c>
      <c r="L464" s="134" t="s">
        <v>34</v>
      </c>
      <c r="M464" s="135" t="s">
        <v>138</v>
      </c>
      <c r="N464" s="133">
        <v>42536</v>
      </c>
      <c r="O464" s="136">
        <v>207998</v>
      </c>
      <c r="P464" s="190">
        <v>42551</v>
      </c>
      <c r="Q464" s="294"/>
    </row>
    <row r="465" spans="1:17" x14ac:dyDescent="0.25">
      <c r="A465" s="374" t="s">
        <v>1516</v>
      </c>
      <c r="B465" s="104">
        <v>2</v>
      </c>
      <c r="C465" s="104">
        <v>2</v>
      </c>
      <c r="D465" s="104">
        <v>8</v>
      </c>
      <c r="E465" s="104">
        <v>6</v>
      </c>
      <c r="F465" s="104">
        <v>1</v>
      </c>
      <c r="G465" s="104" t="s">
        <v>1521</v>
      </c>
      <c r="H465" s="167" t="s">
        <v>1522</v>
      </c>
      <c r="I465" s="168">
        <v>845404</v>
      </c>
      <c r="J465" s="175" t="s">
        <v>1578</v>
      </c>
      <c r="K465" s="343">
        <v>42126</v>
      </c>
      <c r="L465" s="169" t="s">
        <v>34</v>
      </c>
      <c r="M465" s="82" t="s">
        <v>1579</v>
      </c>
      <c r="N465" s="171">
        <v>42550</v>
      </c>
      <c r="O465" s="182">
        <v>208434</v>
      </c>
      <c r="P465" s="183">
        <v>42556</v>
      </c>
      <c r="Q465" s="294"/>
    </row>
    <row r="466" spans="1:17" x14ac:dyDescent="0.25">
      <c r="A466" s="374" t="s">
        <v>23</v>
      </c>
      <c r="B466" s="104">
        <v>2</v>
      </c>
      <c r="C466" s="104">
        <v>2</v>
      </c>
      <c r="D466" s="104">
        <v>8</v>
      </c>
      <c r="E466" s="104">
        <v>6</v>
      </c>
      <c r="F466" s="104">
        <v>1</v>
      </c>
      <c r="G466" s="105" t="s">
        <v>1110</v>
      </c>
      <c r="H466" s="173" t="s">
        <v>1111</v>
      </c>
      <c r="I466" s="78">
        <v>33630</v>
      </c>
      <c r="J466" s="79" t="s">
        <v>1580</v>
      </c>
      <c r="K466" s="343">
        <v>42481</v>
      </c>
      <c r="L466" s="134" t="s">
        <v>34</v>
      </c>
      <c r="M466" s="135" t="s">
        <v>1581</v>
      </c>
      <c r="N466" s="133">
        <v>42534</v>
      </c>
      <c r="O466" s="136">
        <v>208468</v>
      </c>
      <c r="P466" s="190">
        <v>42556</v>
      </c>
      <c r="Q466" s="294"/>
    </row>
    <row r="467" spans="1:17" x14ac:dyDescent="0.25">
      <c r="A467" s="374" t="s">
        <v>23</v>
      </c>
      <c r="B467" s="104">
        <v>2</v>
      </c>
      <c r="C467" s="104">
        <v>2</v>
      </c>
      <c r="D467" s="104">
        <v>8</v>
      </c>
      <c r="E467" s="104">
        <v>6</v>
      </c>
      <c r="F467" s="104">
        <v>1</v>
      </c>
      <c r="G467" s="105" t="s">
        <v>1110</v>
      </c>
      <c r="H467" s="173" t="s">
        <v>1111</v>
      </c>
      <c r="I467" s="78">
        <v>33630</v>
      </c>
      <c r="J467" s="79" t="s">
        <v>1583</v>
      </c>
      <c r="K467" s="343">
        <v>42485</v>
      </c>
      <c r="L467" s="134" t="s">
        <v>34</v>
      </c>
      <c r="M467" s="135" t="s">
        <v>1581</v>
      </c>
      <c r="N467" s="133">
        <v>42534</v>
      </c>
      <c r="O467" s="136">
        <v>208468</v>
      </c>
      <c r="P467" s="190">
        <v>42556</v>
      </c>
      <c r="Q467" s="294"/>
    </row>
    <row r="468" spans="1:17" x14ac:dyDescent="0.25">
      <c r="A468" s="374" t="s">
        <v>23</v>
      </c>
      <c r="B468" s="104">
        <v>2</v>
      </c>
      <c r="C468" s="104">
        <v>2</v>
      </c>
      <c r="D468" s="104">
        <v>8</v>
      </c>
      <c r="E468" s="104">
        <v>6</v>
      </c>
      <c r="F468" s="104">
        <v>1</v>
      </c>
      <c r="G468" s="104" t="s">
        <v>1521</v>
      </c>
      <c r="H468" s="167" t="s">
        <v>1522</v>
      </c>
      <c r="I468" s="168">
        <v>1021808.01</v>
      </c>
      <c r="J468" s="175" t="s">
        <v>1584</v>
      </c>
      <c r="K468" s="343">
        <v>42117</v>
      </c>
      <c r="L468" s="169" t="s">
        <v>34</v>
      </c>
      <c r="M468" s="82" t="s">
        <v>1585</v>
      </c>
      <c r="N468" s="171">
        <v>42550</v>
      </c>
      <c r="O468" s="182">
        <v>208470</v>
      </c>
      <c r="P468" s="183">
        <v>42556</v>
      </c>
      <c r="Q468" s="294"/>
    </row>
    <row r="469" spans="1:17" x14ac:dyDescent="0.25">
      <c r="A469" s="374" t="s">
        <v>23</v>
      </c>
      <c r="B469" s="104">
        <v>2</v>
      </c>
      <c r="C469" s="104">
        <v>2</v>
      </c>
      <c r="D469" s="104">
        <v>8</v>
      </c>
      <c r="E469" s="104">
        <v>6</v>
      </c>
      <c r="F469" s="104">
        <v>1</v>
      </c>
      <c r="G469" s="104" t="s">
        <v>1276</v>
      </c>
      <c r="H469" s="167" t="s">
        <v>1277</v>
      </c>
      <c r="I469" s="78">
        <v>290878.40000000002</v>
      </c>
      <c r="J469" s="79" t="s">
        <v>1586</v>
      </c>
      <c r="K469" s="343">
        <v>41935</v>
      </c>
      <c r="L469" s="134" t="s">
        <v>34</v>
      </c>
      <c r="M469" s="135" t="s">
        <v>1587</v>
      </c>
      <c r="N469" s="135" t="s">
        <v>1588</v>
      </c>
      <c r="O469" s="136">
        <v>208648</v>
      </c>
      <c r="P469" s="190">
        <v>42557</v>
      </c>
      <c r="Q469" s="294"/>
    </row>
    <row r="470" spans="1:17" x14ac:dyDescent="0.25">
      <c r="A470" s="374" t="s">
        <v>1516</v>
      </c>
      <c r="B470" s="104">
        <v>2</v>
      </c>
      <c r="C470" s="104">
        <v>2</v>
      </c>
      <c r="D470" s="104">
        <v>8</v>
      </c>
      <c r="E470" s="104">
        <v>6</v>
      </c>
      <c r="F470" s="104">
        <v>1</v>
      </c>
      <c r="G470" s="104" t="s">
        <v>1359</v>
      </c>
      <c r="H470" s="167" t="s">
        <v>1360</v>
      </c>
      <c r="I470" s="78">
        <v>427348.8</v>
      </c>
      <c r="J470" s="79" t="s">
        <v>1589</v>
      </c>
      <c r="K470" s="343">
        <v>42128</v>
      </c>
      <c r="L470" s="81" t="s">
        <v>34</v>
      </c>
      <c r="M470" s="135" t="s">
        <v>1590</v>
      </c>
      <c r="N470" s="133">
        <v>42544</v>
      </c>
      <c r="O470" s="136">
        <v>208649</v>
      </c>
      <c r="P470" s="133">
        <v>42557</v>
      </c>
      <c r="Q470" s="294"/>
    </row>
    <row r="471" spans="1:17" x14ac:dyDescent="0.25">
      <c r="A471" s="374" t="s">
        <v>23</v>
      </c>
      <c r="B471" s="104">
        <v>2</v>
      </c>
      <c r="C471" s="76">
        <v>2</v>
      </c>
      <c r="D471" s="76">
        <v>8</v>
      </c>
      <c r="E471" s="76">
        <v>6</v>
      </c>
      <c r="F471" s="76">
        <v>1</v>
      </c>
      <c r="G471" s="104" t="s">
        <v>1549</v>
      </c>
      <c r="H471" s="130" t="s">
        <v>1550</v>
      </c>
      <c r="I471" s="78">
        <v>523200.01</v>
      </c>
      <c r="J471" s="132" t="s">
        <v>1591</v>
      </c>
      <c r="K471" s="344">
        <v>42115</v>
      </c>
      <c r="L471" s="134" t="s">
        <v>34</v>
      </c>
      <c r="M471" s="135" t="s">
        <v>1592</v>
      </c>
      <c r="N471" s="133">
        <v>42536</v>
      </c>
      <c r="O471" s="83">
        <v>208650</v>
      </c>
      <c r="P471" s="133">
        <v>42557</v>
      </c>
      <c r="Q471" s="294"/>
    </row>
    <row r="472" spans="1:17" x14ac:dyDescent="0.25">
      <c r="A472" s="374" t="s">
        <v>1516</v>
      </c>
      <c r="B472" s="104">
        <v>2</v>
      </c>
      <c r="C472" s="104">
        <v>2</v>
      </c>
      <c r="D472" s="104">
        <v>8</v>
      </c>
      <c r="E472" s="104">
        <v>6</v>
      </c>
      <c r="F472" s="104">
        <v>1</v>
      </c>
      <c r="G472" s="104" t="s">
        <v>1359</v>
      </c>
      <c r="H472" s="167" t="s">
        <v>1360</v>
      </c>
      <c r="I472" s="78">
        <v>32863</v>
      </c>
      <c r="J472" s="79" t="s">
        <v>1583</v>
      </c>
      <c r="K472" s="343">
        <v>42248</v>
      </c>
      <c r="L472" s="81" t="s">
        <v>34</v>
      </c>
      <c r="M472" s="135" t="s">
        <v>1593</v>
      </c>
      <c r="N472" s="133">
        <v>42426</v>
      </c>
      <c r="O472" s="136">
        <v>208702</v>
      </c>
      <c r="P472" s="133">
        <v>42558</v>
      </c>
      <c r="Q472" s="294"/>
    </row>
    <row r="473" spans="1:17" x14ac:dyDescent="0.25">
      <c r="A473" s="374" t="s">
        <v>23</v>
      </c>
      <c r="B473" s="104">
        <v>2</v>
      </c>
      <c r="C473" s="76">
        <v>2</v>
      </c>
      <c r="D473" s="76">
        <v>8</v>
      </c>
      <c r="E473" s="76">
        <v>6</v>
      </c>
      <c r="F473" s="76">
        <v>1</v>
      </c>
      <c r="G473" s="104" t="s">
        <v>1276</v>
      </c>
      <c r="H473" s="167" t="s">
        <v>1277</v>
      </c>
      <c r="I473" s="78">
        <v>43974.6</v>
      </c>
      <c r="J473" s="132" t="s">
        <v>1594</v>
      </c>
      <c r="K473" s="344">
        <v>42520</v>
      </c>
      <c r="L473" s="134" t="s">
        <v>34</v>
      </c>
      <c r="M473" s="135" t="s">
        <v>1595</v>
      </c>
      <c r="N473" s="133">
        <v>42529</v>
      </c>
      <c r="O473" s="83">
        <v>208761</v>
      </c>
      <c r="P473" s="133">
        <v>42559</v>
      </c>
      <c r="Q473" s="294"/>
    </row>
    <row r="474" spans="1:17" x14ac:dyDescent="0.25">
      <c r="A474" s="374" t="s">
        <v>1516</v>
      </c>
      <c r="B474" s="104">
        <v>2</v>
      </c>
      <c r="C474" s="104">
        <v>2</v>
      </c>
      <c r="D474" s="104">
        <v>8</v>
      </c>
      <c r="E474" s="104">
        <v>6</v>
      </c>
      <c r="F474" s="104">
        <v>1</v>
      </c>
      <c r="G474" s="104" t="s">
        <v>1276</v>
      </c>
      <c r="H474" s="167" t="s">
        <v>1277</v>
      </c>
      <c r="I474" s="78">
        <v>93317.1</v>
      </c>
      <c r="J474" s="79" t="s">
        <v>1596</v>
      </c>
      <c r="K474" s="343">
        <v>42198</v>
      </c>
      <c r="L474" s="81" t="s">
        <v>34</v>
      </c>
      <c r="M474" s="135" t="s">
        <v>1597</v>
      </c>
      <c r="N474" s="133"/>
      <c r="O474" s="136">
        <v>208763</v>
      </c>
      <c r="P474" s="133">
        <v>42559</v>
      </c>
      <c r="Q474" s="294"/>
    </row>
    <row r="475" spans="1:17" x14ac:dyDescent="0.25">
      <c r="A475" s="374" t="s">
        <v>1516</v>
      </c>
      <c r="B475" s="104">
        <v>2</v>
      </c>
      <c r="C475" s="104">
        <v>2</v>
      </c>
      <c r="D475" s="104">
        <v>8</v>
      </c>
      <c r="E475" s="104">
        <v>6</v>
      </c>
      <c r="F475" s="104">
        <v>1</v>
      </c>
      <c r="G475" s="104" t="s">
        <v>1276</v>
      </c>
      <c r="H475" s="167" t="s">
        <v>1277</v>
      </c>
      <c r="I475" s="78">
        <v>97499.82</v>
      </c>
      <c r="J475" s="79" t="s">
        <v>1598</v>
      </c>
      <c r="K475" s="343">
        <v>42033</v>
      </c>
      <c r="L475" s="81" t="s">
        <v>34</v>
      </c>
      <c r="M475" s="135" t="s">
        <v>1599</v>
      </c>
      <c r="N475" s="133">
        <v>42535</v>
      </c>
      <c r="O475" s="136">
        <v>208764</v>
      </c>
      <c r="P475" s="133">
        <v>42559</v>
      </c>
      <c r="Q475" s="294"/>
    </row>
    <row r="476" spans="1:17" x14ac:dyDescent="0.25">
      <c r="A476" s="374" t="s">
        <v>23</v>
      </c>
      <c r="B476" s="104">
        <v>2</v>
      </c>
      <c r="C476" s="104">
        <v>2</v>
      </c>
      <c r="D476" s="104">
        <v>8</v>
      </c>
      <c r="E476" s="104">
        <v>6</v>
      </c>
      <c r="F476" s="104">
        <v>1</v>
      </c>
      <c r="G476" s="104" t="s">
        <v>1276</v>
      </c>
      <c r="H476" s="167" t="s">
        <v>1277</v>
      </c>
      <c r="I476" s="78">
        <v>42815.7</v>
      </c>
      <c r="J476" s="79" t="s">
        <v>1600</v>
      </c>
      <c r="K476" s="343">
        <v>42520</v>
      </c>
      <c r="L476" s="81" t="s">
        <v>34</v>
      </c>
      <c r="M476" s="135" t="s">
        <v>1601</v>
      </c>
      <c r="N476" s="133"/>
      <c r="O476" s="136">
        <v>208765</v>
      </c>
      <c r="P476" s="133">
        <v>42559</v>
      </c>
      <c r="Q476" s="294"/>
    </row>
    <row r="477" spans="1:17" x14ac:dyDescent="0.25">
      <c r="A477" s="374" t="s">
        <v>23</v>
      </c>
      <c r="B477" s="104">
        <v>2</v>
      </c>
      <c r="C477" s="104">
        <v>2</v>
      </c>
      <c r="D477" s="113">
        <v>8</v>
      </c>
      <c r="E477" s="104">
        <v>6</v>
      </c>
      <c r="F477" s="104">
        <v>1</v>
      </c>
      <c r="G477" s="104" t="s">
        <v>1521</v>
      </c>
      <c r="H477" s="130" t="s">
        <v>1522</v>
      </c>
      <c r="I477" s="78">
        <v>889072.51</v>
      </c>
      <c r="J477" s="79" t="s">
        <v>1602</v>
      </c>
      <c r="K477" s="343">
        <v>42117</v>
      </c>
      <c r="L477" s="134" t="s">
        <v>34</v>
      </c>
      <c r="M477" s="135" t="s">
        <v>1603</v>
      </c>
      <c r="N477" s="135" t="s">
        <v>1604</v>
      </c>
      <c r="O477" s="136">
        <v>209202</v>
      </c>
      <c r="P477" s="190">
        <v>42566</v>
      </c>
      <c r="Q477" s="294"/>
    </row>
    <row r="478" spans="1:17" x14ac:dyDescent="0.25">
      <c r="A478" s="374" t="s">
        <v>23</v>
      </c>
      <c r="B478" s="104">
        <v>2</v>
      </c>
      <c r="C478" s="104">
        <v>2</v>
      </c>
      <c r="D478" s="104">
        <v>8</v>
      </c>
      <c r="E478" s="104">
        <v>6</v>
      </c>
      <c r="F478" s="104">
        <v>1</v>
      </c>
      <c r="G478" s="104" t="s">
        <v>1320</v>
      </c>
      <c r="H478" s="143" t="s">
        <v>1321</v>
      </c>
      <c r="I478" s="78">
        <v>140909.70000000001</v>
      </c>
      <c r="J478" s="79" t="s">
        <v>1605</v>
      </c>
      <c r="K478" s="343">
        <v>42178</v>
      </c>
      <c r="L478" s="81" t="s">
        <v>34</v>
      </c>
      <c r="M478" s="135" t="s">
        <v>1606</v>
      </c>
      <c r="N478" s="133">
        <v>42573</v>
      </c>
      <c r="O478" s="322">
        <v>209980</v>
      </c>
      <c r="P478" s="133">
        <v>42573</v>
      </c>
      <c r="Q478" s="294">
        <v>1</v>
      </c>
    </row>
    <row r="479" spans="1:17" x14ac:dyDescent="0.25">
      <c r="A479" s="374" t="s">
        <v>23</v>
      </c>
      <c r="B479" s="104">
        <v>2</v>
      </c>
      <c r="C479" s="104">
        <v>2</v>
      </c>
      <c r="D479" s="104">
        <v>8</v>
      </c>
      <c r="E479" s="104">
        <v>6</v>
      </c>
      <c r="F479" s="104">
        <v>1</v>
      </c>
      <c r="G479" s="104" t="s">
        <v>1342</v>
      </c>
      <c r="H479" s="163" t="s">
        <v>1343</v>
      </c>
      <c r="I479" s="78">
        <v>728020.47999999998</v>
      </c>
      <c r="J479" s="79" t="s">
        <v>1607</v>
      </c>
      <c r="K479" s="343">
        <v>42543</v>
      </c>
      <c r="L479" s="134" t="s">
        <v>34</v>
      </c>
      <c r="M479" s="135" t="s">
        <v>1608</v>
      </c>
      <c r="N479" s="135" t="s">
        <v>1609</v>
      </c>
      <c r="O479" s="322">
        <v>210348</v>
      </c>
      <c r="P479" s="190">
        <v>42576</v>
      </c>
      <c r="Q479" s="294">
        <v>1</v>
      </c>
    </row>
    <row r="480" spans="1:17" x14ac:dyDescent="0.25">
      <c r="A480" s="374" t="s">
        <v>1516</v>
      </c>
      <c r="B480" s="104">
        <v>2</v>
      </c>
      <c r="C480" s="104">
        <v>2</v>
      </c>
      <c r="D480" s="104">
        <v>8</v>
      </c>
      <c r="E480" s="104">
        <v>6</v>
      </c>
      <c r="F480" s="104">
        <v>1</v>
      </c>
      <c r="G480" s="104">
        <v>130802963</v>
      </c>
      <c r="H480" s="77" t="s">
        <v>1610</v>
      </c>
      <c r="I480" s="78">
        <v>678500</v>
      </c>
      <c r="J480" s="79" t="s">
        <v>1605</v>
      </c>
      <c r="K480" s="343">
        <v>42534</v>
      </c>
      <c r="L480" s="81" t="s">
        <v>34</v>
      </c>
      <c r="M480" s="135" t="s">
        <v>1611</v>
      </c>
      <c r="N480" s="133">
        <v>42550</v>
      </c>
      <c r="O480" s="136">
        <v>210994</v>
      </c>
      <c r="P480" s="133">
        <v>42587</v>
      </c>
      <c r="Q480" s="294"/>
    </row>
    <row r="481" spans="1:17" x14ac:dyDescent="0.25">
      <c r="A481" s="374" t="s">
        <v>23</v>
      </c>
      <c r="B481" s="104">
        <v>2</v>
      </c>
      <c r="C481" s="104">
        <v>2</v>
      </c>
      <c r="D481" s="104">
        <v>8</v>
      </c>
      <c r="E481" s="104">
        <v>6</v>
      </c>
      <c r="F481" s="104">
        <v>1</v>
      </c>
      <c r="G481" s="104" t="s">
        <v>1612</v>
      </c>
      <c r="H481" s="130" t="s">
        <v>1613</v>
      </c>
      <c r="I481" s="78">
        <v>2946224</v>
      </c>
      <c r="J481" s="79" t="s">
        <v>1569</v>
      </c>
      <c r="K481" s="343">
        <v>42594</v>
      </c>
      <c r="L481" s="134" t="s">
        <v>34</v>
      </c>
      <c r="M481" s="135" t="s">
        <v>1614</v>
      </c>
      <c r="N481" s="133">
        <v>42593</v>
      </c>
      <c r="O481" s="322">
        <v>211924</v>
      </c>
      <c r="P481" s="190">
        <v>42594</v>
      </c>
      <c r="Q481" s="294">
        <v>1</v>
      </c>
    </row>
    <row r="482" spans="1:17" x14ac:dyDescent="0.25">
      <c r="A482" s="374" t="s">
        <v>23</v>
      </c>
      <c r="B482" s="104">
        <v>2</v>
      </c>
      <c r="C482" s="104">
        <v>2</v>
      </c>
      <c r="D482" s="104">
        <v>8</v>
      </c>
      <c r="E482" s="104">
        <v>6</v>
      </c>
      <c r="F482" s="104">
        <v>1</v>
      </c>
      <c r="G482" s="104" t="s">
        <v>1185</v>
      </c>
      <c r="H482" s="130" t="s">
        <v>1363</v>
      </c>
      <c r="I482" s="78">
        <v>34043</v>
      </c>
      <c r="J482" s="79" t="s">
        <v>1615</v>
      </c>
      <c r="K482" s="343">
        <v>42117</v>
      </c>
      <c r="L482" s="81" t="s">
        <v>34</v>
      </c>
      <c r="M482" s="135" t="s">
        <v>1616</v>
      </c>
      <c r="N482" s="133">
        <v>42180</v>
      </c>
      <c r="O482" s="322">
        <v>213232</v>
      </c>
      <c r="P482" s="133">
        <v>42615</v>
      </c>
      <c r="Q482" s="294">
        <v>1</v>
      </c>
    </row>
    <row r="483" spans="1:17" x14ac:dyDescent="0.25">
      <c r="A483" s="374" t="s">
        <v>23</v>
      </c>
      <c r="B483" s="104">
        <v>2</v>
      </c>
      <c r="C483" s="104">
        <v>2</v>
      </c>
      <c r="D483" s="104">
        <v>8</v>
      </c>
      <c r="E483" s="104">
        <v>6</v>
      </c>
      <c r="F483" s="104">
        <v>1</v>
      </c>
      <c r="G483" s="105" t="s">
        <v>1646</v>
      </c>
      <c r="H483" s="143" t="s">
        <v>1647</v>
      </c>
      <c r="I483" s="78">
        <v>1467772.5</v>
      </c>
      <c r="J483" s="79" t="s">
        <v>1648</v>
      </c>
      <c r="K483" s="343"/>
      <c r="L483" s="81" t="s">
        <v>34</v>
      </c>
      <c r="M483" s="135" t="s">
        <v>1649</v>
      </c>
      <c r="N483" s="133"/>
      <c r="O483" s="136">
        <v>213265</v>
      </c>
      <c r="P483" s="133">
        <v>42618</v>
      </c>
      <c r="Q483" s="294"/>
    </row>
    <row r="484" spans="1:17" x14ac:dyDescent="0.25">
      <c r="A484" s="374" t="s">
        <v>23</v>
      </c>
      <c r="B484" s="104">
        <v>2</v>
      </c>
      <c r="C484" s="104">
        <v>2</v>
      </c>
      <c r="D484" s="104">
        <v>8</v>
      </c>
      <c r="E484" s="104">
        <v>6</v>
      </c>
      <c r="F484" s="104">
        <v>1</v>
      </c>
      <c r="G484" s="104">
        <v>101869951</v>
      </c>
      <c r="H484" s="130" t="s">
        <v>1617</v>
      </c>
      <c r="I484" s="78">
        <v>1930920.96</v>
      </c>
      <c r="J484" s="132" t="s">
        <v>1618</v>
      </c>
      <c r="K484" s="344">
        <v>42265</v>
      </c>
      <c r="L484" s="134" t="s">
        <v>34</v>
      </c>
      <c r="M484" s="135" t="s">
        <v>1619</v>
      </c>
      <c r="N484" s="133"/>
      <c r="O484" s="317">
        <v>213613</v>
      </c>
      <c r="P484" s="133">
        <v>42621</v>
      </c>
      <c r="Q484" s="294">
        <v>1</v>
      </c>
    </row>
    <row r="485" spans="1:17" x14ac:dyDescent="0.25">
      <c r="A485" s="374" t="s">
        <v>23</v>
      </c>
      <c r="B485" s="104">
        <v>2</v>
      </c>
      <c r="C485" s="104">
        <v>2</v>
      </c>
      <c r="D485" s="104">
        <v>8</v>
      </c>
      <c r="E485" s="104">
        <v>6</v>
      </c>
      <c r="F485" s="104">
        <v>1</v>
      </c>
      <c r="G485" s="104" t="s">
        <v>1359</v>
      </c>
      <c r="H485" s="167" t="s">
        <v>1360</v>
      </c>
      <c r="I485" s="78">
        <v>76467.600000000006</v>
      </c>
      <c r="J485" s="79" t="s">
        <v>1620</v>
      </c>
      <c r="K485" s="343">
        <v>42201</v>
      </c>
      <c r="L485" s="134" t="s">
        <v>34</v>
      </c>
      <c r="M485" s="135" t="s">
        <v>1621</v>
      </c>
      <c r="N485" s="135" t="s">
        <v>1622</v>
      </c>
      <c r="O485" s="136">
        <v>213907</v>
      </c>
      <c r="P485" s="190">
        <v>42622</v>
      </c>
      <c r="Q485" s="294"/>
    </row>
    <row r="486" spans="1:17" x14ac:dyDescent="0.25">
      <c r="A486" s="374" t="s">
        <v>23</v>
      </c>
      <c r="B486" s="104">
        <v>2</v>
      </c>
      <c r="C486" s="104">
        <v>2</v>
      </c>
      <c r="D486" s="104">
        <v>8</v>
      </c>
      <c r="E486" s="104">
        <v>6</v>
      </c>
      <c r="F486" s="104">
        <v>1</v>
      </c>
      <c r="G486" s="104">
        <v>423000589</v>
      </c>
      <c r="H486" s="130" t="s">
        <v>1623</v>
      </c>
      <c r="I486" s="78">
        <v>529348</v>
      </c>
      <c r="J486" s="79" t="s">
        <v>1624</v>
      </c>
      <c r="K486" s="343">
        <v>42612</v>
      </c>
      <c r="L486" s="134" t="s">
        <v>34</v>
      </c>
      <c r="M486" s="135" t="s">
        <v>1625</v>
      </c>
      <c r="N486" s="135" t="s">
        <v>1626</v>
      </c>
      <c r="O486" s="322">
        <v>213935</v>
      </c>
      <c r="P486" s="190">
        <v>42625</v>
      </c>
      <c r="Q486" s="294">
        <v>1</v>
      </c>
    </row>
    <row r="487" spans="1:17" x14ac:dyDescent="0.25">
      <c r="A487" s="374" t="s">
        <v>23</v>
      </c>
      <c r="B487" s="104">
        <v>2</v>
      </c>
      <c r="C487" s="104">
        <v>2</v>
      </c>
      <c r="D487" s="104">
        <v>8</v>
      </c>
      <c r="E487" s="104">
        <v>6</v>
      </c>
      <c r="F487" s="104">
        <v>1</v>
      </c>
      <c r="G487" s="104" t="s">
        <v>1521</v>
      </c>
      <c r="H487" s="77" t="s">
        <v>1522</v>
      </c>
      <c r="I487" s="78">
        <v>1226747.8600000001</v>
      </c>
      <c r="J487" s="79" t="s">
        <v>1633</v>
      </c>
      <c r="K487" s="343">
        <v>42582</v>
      </c>
      <c r="L487" s="81" t="s">
        <v>34</v>
      </c>
      <c r="M487" s="135" t="s">
        <v>1634</v>
      </c>
      <c r="N487" s="133">
        <v>42619</v>
      </c>
      <c r="O487" s="136">
        <v>214232</v>
      </c>
      <c r="P487" s="133">
        <v>42627</v>
      </c>
      <c r="Q487" s="294"/>
    </row>
    <row r="488" spans="1:17" ht="25.5" x14ac:dyDescent="0.25">
      <c r="A488" s="374" t="s">
        <v>23</v>
      </c>
      <c r="B488" s="104">
        <v>2</v>
      </c>
      <c r="C488" s="104">
        <v>2</v>
      </c>
      <c r="D488" s="104">
        <v>8</v>
      </c>
      <c r="E488" s="104">
        <v>6</v>
      </c>
      <c r="F488" s="104">
        <v>1</v>
      </c>
      <c r="G488" s="104" t="s">
        <v>1637</v>
      </c>
      <c r="H488" s="144" t="s">
        <v>1638</v>
      </c>
      <c r="I488" s="78">
        <v>1638000</v>
      </c>
      <c r="J488" s="149" t="s">
        <v>1639</v>
      </c>
      <c r="K488" s="348">
        <v>42613</v>
      </c>
      <c r="L488" s="202" t="s">
        <v>34</v>
      </c>
      <c r="M488" s="104" t="s">
        <v>1640</v>
      </c>
      <c r="N488" s="150">
        <v>42619</v>
      </c>
      <c r="O488" s="202">
        <v>215378</v>
      </c>
      <c r="P488" s="203">
        <v>42647</v>
      </c>
      <c r="Q488" s="294"/>
    </row>
    <row r="489" spans="1:17" ht="25.5" x14ac:dyDescent="0.25">
      <c r="A489" s="374" t="s">
        <v>23</v>
      </c>
      <c r="B489" s="104">
        <v>2</v>
      </c>
      <c r="C489" s="104">
        <v>2</v>
      </c>
      <c r="D489" s="104">
        <v>8</v>
      </c>
      <c r="E489" s="104">
        <v>6</v>
      </c>
      <c r="F489" s="104">
        <v>1</v>
      </c>
      <c r="G489" s="104" t="s">
        <v>1637</v>
      </c>
      <c r="H489" s="144" t="s">
        <v>1638</v>
      </c>
      <c r="I489" s="78">
        <v>2268000</v>
      </c>
      <c r="J489" s="149" t="s">
        <v>1641</v>
      </c>
      <c r="K489" s="348">
        <v>42613</v>
      </c>
      <c r="L489" s="202" t="s">
        <v>34</v>
      </c>
      <c r="M489" s="104" t="s">
        <v>1642</v>
      </c>
      <c r="N489" s="150">
        <v>42619</v>
      </c>
      <c r="O489" s="202">
        <v>215381</v>
      </c>
      <c r="P489" s="203">
        <v>42647</v>
      </c>
      <c r="Q489" s="294"/>
    </row>
    <row r="490" spans="1:17" x14ac:dyDescent="0.25">
      <c r="A490" s="374" t="s">
        <v>23</v>
      </c>
      <c r="B490" s="104">
        <v>2</v>
      </c>
      <c r="C490" s="104">
        <v>2</v>
      </c>
      <c r="D490" s="104">
        <v>8</v>
      </c>
      <c r="E490" s="104">
        <v>6</v>
      </c>
      <c r="F490" s="104">
        <v>1</v>
      </c>
      <c r="G490" s="104">
        <v>130211991</v>
      </c>
      <c r="H490" s="144" t="s">
        <v>1643</v>
      </c>
      <c r="I490" s="78">
        <v>1413645.76</v>
      </c>
      <c r="J490" s="149" t="s">
        <v>406</v>
      </c>
      <c r="K490" s="348">
        <v>42621</v>
      </c>
      <c r="L490" s="202" t="s">
        <v>34</v>
      </c>
      <c r="M490" s="104">
        <v>1699</v>
      </c>
      <c r="N490" s="150">
        <v>42682</v>
      </c>
      <c r="O490" s="325">
        <v>216847</v>
      </c>
      <c r="P490" s="203">
        <v>42682</v>
      </c>
      <c r="Q490" s="294">
        <v>1</v>
      </c>
    </row>
    <row r="491" spans="1:17" x14ac:dyDescent="0.25">
      <c r="A491" s="374" t="s">
        <v>23</v>
      </c>
      <c r="B491" s="104">
        <v>2</v>
      </c>
      <c r="C491" s="104">
        <v>2</v>
      </c>
      <c r="D491" s="104">
        <v>8</v>
      </c>
      <c r="E491" s="104">
        <v>6</v>
      </c>
      <c r="F491" s="104">
        <v>1</v>
      </c>
      <c r="G491" s="105" t="s">
        <v>350</v>
      </c>
      <c r="H491" s="143" t="s">
        <v>351</v>
      </c>
      <c r="I491" s="78">
        <v>7916443</v>
      </c>
      <c r="J491" s="79" t="s">
        <v>1644</v>
      </c>
      <c r="K491" s="343">
        <v>42698</v>
      </c>
      <c r="L491" s="81" t="s">
        <v>34</v>
      </c>
      <c r="M491" s="135" t="s">
        <v>1645</v>
      </c>
      <c r="N491" s="133">
        <v>42713</v>
      </c>
      <c r="O491" s="136">
        <v>219368</v>
      </c>
      <c r="P491" s="133">
        <v>42718</v>
      </c>
      <c r="Q491" s="294"/>
    </row>
    <row r="492" spans="1:17" x14ac:dyDescent="0.25">
      <c r="A492" s="374" t="s">
        <v>23</v>
      </c>
      <c r="B492" s="104">
        <v>2</v>
      </c>
      <c r="C492" s="104">
        <v>2</v>
      </c>
      <c r="D492" s="113">
        <v>5</v>
      </c>
      <c r="E492" s="104">
        <v>8</v>
      </c>
      <c r="F492" s="104">
        <v>1</v>
      </c>
      <c r="G492" s="104" t="s">
        <v>1359</v>
      </c>
      <c r="H492" s="167" t="s">
        <v>1360</v>
      </c>
      <c r="I492" s="168">
        <v>16470</v>
      </c>
      <c r="J492" s="79" t="s">
        <v>1532</v>
      </c>
      <c r="K492" s="343">
        <v>42200</v>
      </c>
      <c r="L492" s="169" t="s">
        <v>34</v>
      </c>
      <c r="M492" s="170" t="s">
        <v>1533</v>
      </c>
      <c r="N492" s="171">
        <v>42440</v>
      </c>
      <c r="O492" s="324">
        <v>220976</v>
      </c>
      <c r="P492" s="171">
        <v>42759</v>
      </c>
      <c r="Q492" s="294">
        <v>1</v>
      </c>
    </row>
    <row r="493" spans="1:17" x14ac:dyDescent="0.25">
      <c r="A493" s="374" t="s">
        <v>23</v>
      </c>
      <c r="B493" s="104">
        <v>2</v>
      </c>
      <c r="C493" s="104">
        <v>2</v>
      </c>
      <c r="D493" s="113">
        <v>8</v>
      </c>
      <c r="E493" s="104">
        <v>6</v>
      </c>
      <c r="F493" s="104">
        <v>1</v>
      </c>
      <c r="G493" s="104" t="s">
        <v>1521</v>
      </c>
      <c r="H493" s="130" t="s">
        <v>1522</v>
      </c>
      <c r="I493" s="78">
        <v>736697.3</v>
      </c>
      <c r="J493" s="79" t="s">
        <v>1627</v>
      </c>
      <c r="K493" s="343">
        <v>42353</v>
      </c>
      <c r="L493" s="134" t="s">
        <v>34</v>
      </c>
      <c r="M493" s="135" t="s">
        <v>1628</v>
      </c>
      <c r="N493" s="135" t="s">
        <v>1629</v>
      </c>
      <c r="O493" s="322">
        <v>222760</v>
      </c>
      <c r="P493" s="190">
        <v>42769</v>
      </c>
      <c r="Q493" s="294">
        <v>1</v>
      </c>
    </row>
    <row r="494" spans="1:17" x14ac:dyDescent="0.25">
      <c r="A494" s="374" t="s">
        <v>23</v>
      </c>
      <c r="B494" s="104">
        <v>2</v>
      </c>
      <c r="C494" s="104">
        <v>2</v>
      </c>
      <c r="D494" s="104">
        <v>8</v>
      </c>
      <c r="E494" s="104">
        <v>6</v>
      </c>
      <c r="F494" s="104">
        <v>1</v>
      </c>
      <c r="G494" s="105" t="s">
        <v>1110</v>
      </c>
      <c r="H494" s="173" t="s">
        <v>1111</v>
      </c>
      <c r="I494" s="78">
        <v>42480</v>
      </c>
      <c r="J494" s="79" t="s">
        <v>1225</v>
      </c>
      <c r="K494" s="343" t="s">
        <v>1346</v>
      </c>
      <c r="L494" s="134" t="s">
        <v>34</v>
      </c>
      <c r="M494" s="135" t="s">
        <v>1582</v>
      </c>
      <c r="N494" s="133">
        <v>42541</v>
      </c>
      <c r="O494" s="136">
        <v>223020</v>
      </c>
      <c r="P494" s="190">
        <v>42773</v>
      </c>
      <c r="Q494" s="294"/>
    </row>
    <row r="495" spans="1:17" x14ac:dyDescent="0.25">
      <c r="A495" s="374" t="s">
        <v>23</v>
      </c>
      <c r="B495" s="104">
        <v>2</v>
      </c>
      <c r="C495" s="104">
        <v>2</v>
      </c>
      <c r="D495" s="104">
        <v>8</v>
      </c>
      <c r="E495" s="104">
        <v>6</v>
      </c>
      <c r="F495" s="104">
        <v>1</v>
      </c>
      <c r="G495" s="105" t="s">
        <v>1110</v>
      </c>
      <c r="H495" s="173" t="s">
        <v>1111</v>
      </c>
      <c r="I495" s="168">
        <v>33630</v>
      </c>
      <c r="J495" s="175" t="s">
        <v>1562</v>
      </c>
      <c r="K495" s="343">
        <v>42529</v>
      </c>
      <c r="L495" s="169" t="s">
        <v>34</v>
      </c>
      <c r="M495" s="82" t="s">
        <v>1563</v>
      </c>
      <c r="N495" s="171">
        <v>42545</v>
      </c>
      <c r="O495" s="182">
        <v>223027</v>
      </c>
      <c r="P495" s="183">
        <v>42773</v>
      </c>
      <c r="Q495" s="294"/>
    </row>
    <row r="496" spans="1:17" x14ac:dyDescent="0.25">
      <c r="A496" s="374" t="s">
        <v>23</v>
      </c>
      <c r="B496" s="104">
        <v>2</v>
      </c>
      <c r="C496" s="104">
        <v>2</v>
      </c>
      <c r="D496" s="113">
        <v>8</v>
      </c>
      <c r="E496" s="104">
        <v>6</v>
      </c>
      <c r="F496" s="104">
        <v>1</v>
      </c>
      <c r="G496" s="104" t="s">
        <v>1521</v>
      </c>
      <c r="H496" s="130" t="s">
        <v>1522</v>
      </c>
      <c r="I496" s="78">
        <v>386282.82</v>
      </c>
      <c r="J496" s="79" t="s">
        <v>1630</v>
      </c>
      <c r="K496" s="343">
        <v>42502</v>
      </c>
      <c r="L496" s="134" t="s">
        <v>34</v>
      </c>
      <c r="M496" s="135" t="s">
        <v>1631</v>
      </c>
      <c r="N496" s="135" t="s">
        <v>1632</v>
      </c>
      <c r="O496" s="322">
        <v>223296</v>
      </c>
      <c r="P496" s="190">
        <v>42775</v>
      </c>
      <c r="Q496" s="294">
        <v>1</v>
      </c>
    </row>
    <row r="497" spans="1:17" x14ac:dyDescent="0.25">
      <c r="A497" s="374" t="s">
        <v>23</v>
      </c>
      <c r="B497" s="104">
        <v>2</v>
      </c>
      <c r="C497" s="104">
        <v>2</v>
      </c>
      <c r="D497" s="104">
        <v>8</v>
      </c>
      <c r="E497" s="104">
        <v>6</v>
      </c>
      <c r="F497" s="104">
        <v>1</v>
      </c>
      <c r="G497" s="104" t="s">
        <v>1276</v>
      </c>
      <c r="H497" s="167" t="s">
        <v>1277</v>
      </c>
      <c r="I497" s="78">
        <v>43294.2</v>
      </c>
      <c r="J497" s="79" t="s">
        <v>1539</v>
      </c>
      <c r="K497" s="343">
        <v>42034</v>
      </c>
      <c r="L497" s="134" t="s">
        <v>34</v>
      </c>
      <c r="M497" s="135" t="s">
        <v>1540</v>
      </c>
      <c r="N497" s="133">
        <v>42754</v>
      </c>
      <c r="O497" s="322">
        <v>224221</v>
      </c>
      <c r="P497" s="190">
        <v>42780</v>
      </c>
      <c r="Q497" s="294">
        <v>1</v>
      </c>
    </row>
    <row r="498" spans="1:17" x14ac:dyDescent="0.25">
      <c r="A498" s="374" t="s">
        <v>23</v>
      </c>
      <c r="B498" s="104">
        <v>2</v>
      </c>
      <c r="C498" s="104">
        <v>2</v>
      </c>
      <c r="D498" s="104">
        <v>8</v>
      </c>
      <c r="E498" s="104">
        <v>6</v>
      </c>
      <c r="F498" s="104">
        <v>1</v>
      </c>
      <c r="G498" s="105" t="s">
        <v>1650</v>
      </c>
      <c r="H498" s="143" t="s">
        <v>1651</v>
      </c>
      <c r="I498" s="78">
        <v>424800</v>
      </c>
      <c r="J498" s="79" t="s">
        <v>1652</v>
      </c>
      <c r="K498" s="343">
        <v>42696</v>
      </c>
      <c r="L498" s="81" t="s">
        <v>34</v>
      </c>
      <c r="M498" s="135" t="s">
        <v>1653</v>
      </c>
      <c r="N498" s="133">
        <v>42716</v>
      </c>
      <c r="O498" s="136"/>
      <c r="P498" s="133"/>
      <c r="Q498" s="294"/>
    </row>
    <row r="499" spans="1:17" x14ac:dyDescent="0.25">
      <c r="A499" s="372" t="s">
        <v>6</v>
      </c>
      <c r="B499" s="27">
        <v>2</v>
      </c>
      <c r="C499" s="201">
        <v>2</v>
      </c>
      <c r="D499" s="201">
        <v>8</v>
      </c>
      <c r="E499" s="201">
        <v>7</v>
      </c>
      <c r="F499" s="201">
        <v>2</v>
      </c>
      <c r="G499" s="28" t="s">
        <v>8</v>
      </c>
      <c r="H499" s="99" t="s">
        <v>1654</v>
      </c>
      <c r="I499" s="30">
        <f>SUM(I500:I534)</f>
        <v>1355820</v>
      </c>
      <c r="J499" s="141"/>
      <c r="K499" s="346"/>
      <c r="L499" s="139"/>
      <c r="M499" s="34"/>
      <c r="N499" s="35"/>
      <c r="O499" s="97" t="s">
        <v>22</v>
      </c>
      <c r="P499" s="35"/>
      <c r="Q499" s="294"/>
    </row>
    <row r="500" spans="1:17" x14ac:dyDescent="0.25">
      <c r="A500" s="374" t="s">
        <v>23</v>
      </c>
      <c r="B500" s="104">
        <v>2</v>
      </c>
      <c r="C500" s="76">
        <v>2</v>
      </c>
      <c r="D500" s="76">
        <v>8</v>
      </c>
      <c r="E500" s="76">
        <v>7</v>
      </c>
      <c r="F500" s="76">
        <v>2</v>
      </c>
      <c r="G500" s="76" t="s">
        <v>216</v>
      </c>
      <c r="H500" s="77" t="s">
        <v>217</v>
      </c>
      <c r="I500" s="78">
        <v>14160</v>
      </c>
      <c r="J500" s="132" t="s">
        <v>1672</v>
      </c>
      <c r="K500" s="344">
        <v>42410</v>
      </c>
      <c r="L500" s="134" t="s">
        <v>214</v>
      </c>
      <c r="M500" s="135" t="s">
        <v>791</v>
      </c>
      <c r="N500" s="133">
        <v>42419</v>
      </c>
      <c r="O500" s="329" t="s">
        <v>1673</v>
      </c>
      <c r="P500" s="133">
        <v>42395</v>
      </c>
      <c r="Q500" s="294">
        <v>1</v>
      </c>
    </row>
    <row r="501" spans="1:17" x14ac:dyDescent="0.25">
      <c r="A501" s="374" t="s">
        <v>23</v>
      </c>
      <c r="B501" s="104">
        <v>2</v>
      </c>
      <c r="C501" s="76">
        <v>2</v>
      </c>
      <c r="D501" s="76">
        <v>8</v>
      </c>
      <c r="E501" s="76">
        <v>7</v>
      </c>
      <c r="F501" s="76">
        <v>2</v>
      </c>
      <c r="G501" s="76">
        <v>101759951</v>
      </c>
      <c r="H501" s="77" t="s">
        <v>1655</v>
      </c>
      <c r="I501" s="78">
        <v>59000</v>
      </c>
      <c r="J501" s="132" t="s">
        <v>279</v>
      </c>
      <c r="K501" s="344">
        <v>42248</v>
      </c>
      <c r="L501" s="134" t="s">
        <v>214</v>
      </c>
      <c r="M501" s="135" t="s">
        <v>1656</v>
      </c>
      <c r="N501" s="133"/>
      <c r="O501" s="317">
        <v>180925</v>
      </c>
      <c r="P501" s="133">
        <v>42460</v>
      </c>
      <c r="Q501" s="294">
        <v>1</v>
      </c>
    </row>
    <row r="502" spans="1:17" x14ac:dyDescent="0.25">
      <c r="A502" s="374" t="s">
        <v>23</v>
      </c>
      <c r="B502" s="104">
        <v>2</v>
      </c>
      <c r="C502" s="76">
        <v>2</v>
      </c>
      <c r="D502" s="76">
        <v>8</v>
      </c>
      <c r="E502" s="76">
        <v>7</v>
      </c>
      <c r="F502" s="76">
        <v>2</v>
      </c>
      <c r="G502" s="76">
        <v>3101978793</v>
      </c>
      <c r="H502" s="77" t="s">
        <v>1657</v>
      </c>
      <c r="I502" s="78">
        <v>59000</v>
      </c>
      <c r="J502" s="79" t="s">
        <v>227</v>
      </c>
      <c r="K502" s="343">
        <v>42236</v>
      </c>
      <c r="L502" s="204" t="s">
        <v>214</v>
      </c>
      <c r="M502" s="135" t="s">
        <v>1658</v>
      </c>
      <c r="N502" s="133">
        <v>42387</v>
      </c>
      <c r="O502" s="322">
        <v>190027</v>
      </c>
      <c r="P502" s="133" t="s">
        <v>1659</v>
      </c>
      <c r="Q502" s="294">
        <v>1</v>
      </c>
    </row>
    <row r="503" spans="1:17" x14ac:dyDescent="0.25">
      <c r="A503" s="374" t="s">
        <v>23</v>
      </c>
      <c r="B503" s="104">
        <v>2</v>
      </c>
      <c r="C503" s="76">
        <v>2</v>
      </c>
      <c r="D503" s="76">
        <v>8</v>
      </c>
      <c r="E503" s="76">
        <v>7</v>
      </c>
      <c r="F503" s="76">
        <v>2</v>
      </c>
      <c r="G503" s="76">
        <v>9300338929</v>
      </c>
      <c r="H503" s="77" t="s">
        <v>1660</v>
      </c>
      <c r="I503" s="78">
        <v>177000</v>
      </c>
      <c r="J503" s="132" t="s">
        <v>1661</v>
      </c>
      <c r="K503" s="344">
        <v>42440</v>
      </c>
      <c r="L503" s="134" t="s">
        <v>214</v>
      </c>
      <c r="M503" s="135" t="s">
        <v>1662</v>
      </c>
      <c r="N503" s="133"/>
      <c r="O503" s="317">
        <v>200050</v>
      </c>
      <c r="P503" s="133">
        <v>42460</v>
      </c>
      <c r="Q503" s="294">
        <v>1</v>
      </c>
    </row>
    <row r="504" spans="1:17" x14ac:dyDescent="0.25">
      <c r="A504" s="374" t="s">
        <v>23</v>
      </c>
      <c r="B504" s="104">
        <v>2</v>
      </c>
      <c r="C504" s="76">
        <v>2</v>
      </c>
      <c r="D504" s="76">
        <v>8</v>
      </c>
      <c r="E504" s="76">
        <v>7</v>
      </c>
      <c r="F504" s="76">
        <v>2</v>
      </c>
      <c r="G504" s="76">
        <v>2300282585</v>
      </c>
      <c r="H504" s="77" t="s">
        <v>1663</v>
      </c>
      <c r="I504" s="78">
        <v>59000</v>
      </c>
      <c r="J504" s="132" t="s">
        <v>378</v>
      </c>
      <c r="K504" s="344">
        <v>42436</v>
      </c>
      <c r="L504" s="134" t="s">
        <v>214</v>
      </c>
      <c r="M504" s="135" t="s">
        <v>1664</v>
      </c>
      <c r="N504" s="133"/>
      <c r="O504" s="317">
        <v>200407</v>
      </c>
      <c r="P504" s="133">
        <v>42468</v>
      </c>
      <c r="Q504" s="294">
        <v>1</v>
      </c>
    </row>
    <row r="505" spans="1:17" x14ac:dyDescent="0.25">
      <c r="A505" s="374" t="s">
        <v>23</v>
      </c>
      <c r="B505" s="104">
        <v>2</v>
      </c>
      <c r="C505" s="76">
        <v>2</v>
      </c>
      <c r="D505" s="76">
        <v>8</v>
      </c>
      <c r="E505" s="76">
        <v>7</v>
      </c>
      <c r="F505" s="76">
        <v>2</v>
      </c>
      <c r="G505" s="76">
        <v>131243665</v>
      </c>
      <c r="H505" s="77" t="s">
        <v>1738</v>
      </c>
      <c r="I505" s="78">
        <v>29500</v>
      </c>
      <c r="J505" s="132" t="s">
        <v>378</v>
      </c>
      <c r="K505" s="344">
        <v>42439</v>
      </c>
      <c r="L505" s="134" t="s">
        <v>214</v>
      </c>
      <c r="M505" s="135" t="s">
        <v>1739</v>
      </c>
      <c r="N505" s="133"/>
      <c r="O505" s="317">
        <v>203412</v>
      </c>
      <c r="P505" s="133" t="s">
        <v>472</v>
      </c>
      <c r="Q505" s="294">
        <v>1</v>
      </c>
    </row>
    <row r="506" spans="1:17" x14ac:dyDescent="0.25">
      <c r="A506" s="374" t="s">
        <v>23</v>
      </c>
      <c r="B506" s="104">
        <v>2</v>
      </c>
      <c r="C506" s="76">
        <v>2</v>
      </c>
      <c r="D506" s="76">
        <v>8</v>
      </c>
      <c r="E506" s="76">
        <v>7</v>
      </c>
      <c r="F506" s="76">
        <v>2</v>
      </c>
      <c r="G506" s="76" t="s">
        <v>216</v>
      </c>
      <c r="H506" s="77" t="s">
        <v>217</v>
      </c>
      <c r="I506" s="78">
        <v>14160</v>
      </c>
      <c r="J506" s="132" t="s">
        <v>1677</v>
      </c>
      <c r="K506" s="344">
        <v>42542</v>
      </c>
      <c r="L506" s="134" t="s">
        <v>214</v>
      </c>
      <c r="M506" s="135" t="s">
        <v>1678</v>
      </c>
      <c r="N506" s="133">
        <v>42703</v>
      </c>
      <c r="O506" s="317">
        <v>218258</v>
      </c>
      <c r="P506" s="133">
        <v>42705</v>
      </c>
      <c r="Q506" s="294">
        <v>1</v>
      </c>
    </row>
    <row r="507" spans="1:17" x14ac:dyDescent="0.25">
      <c r="A507" s="374" t="s">
        <v>23</v>
      </c>
      <c r="B507" s="104">
        <v>2</v>
      </c>
      <c r="C507" s="76">
        <v>2</v>
      </c>
      <c r="D507" s="76">
        <v>8</v>
      </c>
      <c r="E507" s="76">
        <v>7</v>
      </c>
      <c r="F507" s="76">
        <v>2</v>
      </c>
      <c r="G507" s="76" t="s">
        <v>216</v>
      </c>
      <c r="H507" s="77" t="s">
        <v>217</v>
      </c>
      <c r="I507" s="78">
        <v>18880</v>
      </c>
      <c r="J507" s="132" t="s">
        <v>1668</v>
      </c>
      <c r="K507" s="344">
        <v>42604</v>
      </c>
      <c r="L507" s="134" t="s">
        <v>214</v>
      </c>
      <c r="M507" s="135" t="s">
        <v>1669</v>
      </c>
      <c r="N507" s="133">
        <v>42704</v>
      </c>
      <c r="O507" s="317">
        <v>218261</v>
      </c>
      <c r="P507" s="133">
        <v>42705</v>
      </c>
      <c r="Q507" s="294">
        <v>1</v>
      </c>
    </row>
    <row r="508" spans="1:17" x14ac:dyDescent="0.25">
      <c r="A508" s="374" t="s">
        <v>23</v>
      </c>
      <c r="B508" s="104">
        <v>2</v>
      </c>
      <c r="C508" s="76">
        <v>2</v>
      </c>
      <c r="D508" s="76">
        <v>8</v>
      </c>
      <c r="E508" s="76">
        <v>7</v>
      </c>
      <c r="F508" s="76">
        <v>2</v>
      </c>
      <c r="G508" s="76" t="s">
        <v>216</v>
      </c>
      <c r="H508" s="77" t="s">
        <v>217</v>
      </c>
      <c r="I508" s="78">
        <v>23600</v>
      </c>
      <c r="J508" s="132" t="s">
        <v>1679</v>
      </c>
      <c r="K508" s="344">
        <v>42610</v>
      </c>
      <c r="L508" s="134" t="s">
        <v>214</v>
      </c>
      <c r="M508" s="135" t="s">
        <v>1680</v>
      </c>
      <c r="N508" s="133">
        <v>37224</v>
      </c>
      <c r="O508" s="317">
        <v>218379</v>
      </c>
      <c r="P508" s="133">
        <v>42709</v>
      </c>
      <c r="Q508" s="294">
        <v>1</v>
      </c>
    </row>
    <row r="509" spans="1:17" x14ac:dyDescent="0.25">
      <c r="A509" s="374" t="s">
        <v>23</v>
      </c>
      <c r="B509" s="104">
        <v>2</v>
      </c>
      <c r="C509" s="76">
        <v>2</v>
      </c>
      <c r="D509" s="76">
        <v>8</v>
      </c>
      <c r="E509" s="76">
        <v>7</v>
      </c>
      <c r="F509" s="76">
        <v>2</v>
      </c>
      <c r="G509" s="76" t="s">
        <v>1665</v>
      </c>
      <c r="H509" s="77" t="s">
        <v>217</v>
      </c>
      <c r="I509" s="78">
        <v>73160</v>
      </c>
      <c r="J509" s="132" t="s">
        <v>1666</v>
      </c>
      <c r="K509" s="344">
        <v>42542</v>
      </c>
      <c r="L509" s="134" t="s">
        <v>214</v>
      </c>
      <c r="M509" s="135" t="s">
        <v>1667</v>
      </c>
      <c r="N509" s="133">
        <v>42675</v>
      </c>
      <c r="O509" s="317">
        <v>218450</v>
      </c>
      <c r="P509" s="133">
        <v>42710</v>
      </c>
      <c r="Q509" s="294">
        <v>1</v>
      </c>
    </row>
    <row r="510" spans="1:17" x14ac:dyDescent="0.25">
      <c r="A510" s="374" t="s">
        <v>23</v>
      </c>
      <c r="B510" s="104">
        <v>2</v>
      </c>
      <c r="C510" s="76">
        <v>2</v>
      </c>
      <c r="D510" s="76">
        <v>8</v>
      </c>
      <c r="E510" s="76">
        <v>7</v>
      </c>
      <c r="F510" s="76">
        <v>2</v>
      </c>
      <c r="G510" s="76" t="s">
        <v>1722</v>
      </c>
      <c r="H510" s="77" t="s">
        <v>1723</v>
      </c>
      <c r="I510" s="78">
        <v>118000</v>
      </c>
      <c r="J510" s="132" t="s">
        <v>1436</v>
      </c>
      <c r="K510" s="344">
        <v>42178</v>
      </c>
      <c r="L510" s="134" t="s">
        <v>214</v>
      </c>
      <c r="M510" s="135" t="s">
        <v>1724</v>
      </c>
      <c r="N510" s="133"/>
      <c r="O510" s="317">
        <v>221174</v>
      </c>
      <c r="P510" s="133">
        <v>42760</v>
      </c>
      <c r="Q510" s="294">
        <v>1</v>
      </c>
    </row>
    <row r="511" spans="1:17" x14ac:dyDescent="0.25">
      <c r="A511" s="374" t="s">
        <v>23</v>
      </c>
      <c r="B511" s="104">
        <v>2</v>
      </c>
      <c r="C511" s="76">
        <v>2</v>
      </c>
      <c r="D511" s="76">
        <v>8</v>
      </c>
      <c r="E511" s="76">
        <v>7</v>
      </c>
      <c r="F511" s="76">
        <v>2</v>
      </c>
      <c r="G511" s="76" t="s">
        <v>211</v>
      </c>
      <c r="H511" s="77" t="s">
        <v>212</v>
      </c>
      <c r="I511" s="78">
        <v>17700</v>
      </c>
      <c r="J511" s="132" t="s">
        <v>1725</v>
      </c>
      <c r="K511" s="344">
        <v>42282</v>
      </c>
      <c r="L511" s="134" t="s">
        <v>214</v>
      </c>
      <c r="M511" s="135" t="s">
        <v>1726</v>
      </c>
      <c r="N511" s="133">
        <v>42300</v>
      </c>
      <c r="O511" s="317">
        <v>221179</v>
      </c>
      <c r="P511" s="133">
        <v>42760</v>
      </c>
      <c r="Q511" s="294">
        <v>1</v>
      </c>
    </row>
    <row r="512" spans="1:17" x14ac:dyDescent="0.25">
      <c r="A512" s="374" t="s">
        <v>23</v>
      </c>
      <c r="B512" s="104">
        <v>2</v>
      </c>
      <c r="C512" s="76">
        <v>2</v>
      </c>
      <c r="D512" s="76">
        <v>8</v>
      </c>
      <c r="E512" s="76">
        <v>7</v>
      </c>
      <c r="F512" s="76">
        <v>2</v>
      </c>
      <c r="G512" s="76" t="s">
        <v>1711</v>
      </c>
      <c r="H512" s="77" t="s">
        <v>1712</v>
      </c>
      <c r="I512" s="78">
        <v>3540</v>
      </c>
      <c r="J512" s="132" t="s">
        <v>1713</v>
      </c>
      <c r="K512" s="344">
        <v>42335</v>
      </c>
      <c r="L512" s="134" t="s">
        <v>214</v>
      </c>
      <c r="M512" s="135" t="s">
        <v>1714</v>
      </c>
      <c r="N512" s="133">
        <v>42369</v>
      </c>
      <c r="O512" s="317">
        <v>221180</v>
      </c>
      <c r="P512" s="133">
        <v>42760</v>
      </c>
      <c r="Q512" s="294">
        <v>1</v>
      </c>
    </row>
    <row r="513" spans="1:17" x14ac:dyDescent="0.25">
      <c r="A513" s="374" t="s">
        <v>23</v>
      </c>
      <c r="B513" s="104">
        <v>2</v>
      </c>
      <c r="C513" s="76">
        <v>2</v>
      </c>
      <c r="D513" s="76">
        <v>8</v>
      </c>
      <c r="E513" s="76">
        <v>7</v>
      </c>
      <c r="F513" s="76">
        <v>2</v>
      </c>
      <c r="G513" s="76" t="s">
        <v>211</v>
      </c>
      <c r="H513" s="77" t="s">
        <v>212</v>
      </c>
      <c r="I513" s="78">
        <v>11800</v>
      </c>
      <c r="J513" s="132" t="s">
        <v>1727</v>
      </c>
      <c r="K513" s="344">
        <v>42285</v>
      </c>
      <c r="L513" s="134" t="s">
        <v>1728</v>
      </c>
      <c r="M513" s="135" t="s">
        <v>1698</v>
      </c>
      <c r="N513" s="133">
        <v>42242</v>
      </c>
      <c r="O513" s="317">
        <v>221256</v>
      </c>
      <c r="P513" s="133">
        <v>42760</v>
      </c>
      <c r="Q513" s="294">
        <v>1</v>
      </c>
    </row>
    <row r="514" spans="1:17" x14ac:dyDescent="0.25">
      <c r="A514" s="374" t="s">
        <v>23</v>
      </c>
      <c r="B514" s="104">
        <v>2</v>
      </c>
      <c r="C514" s="76">
        <v>2</v>
      </c>
      <c r="D514" s="76">
        <v>8</v>
      </c>
      <c r="E514" s="76">
        <v>7</v>
      </c>
      <c r="F514" s="76">
        <v>2</v>
      </c>
      <c r="G514" s="76" t="s">
        <v>1729</v>
      </c>
      <c r="H514" s="77" t="s">
        <v>1730</v>
      </c>
      <c r="I514" s="78">
        <v>177000</v>
      </c>
      <c r="J514" s="132" t="s">
        <v>1731</v>
      </c>
      <c r="K514" s="344">
        <v>41639</v>
      </c>
      <c r="L514" s="134" t="s">
        <v>214</v>
      </c>
      <c r="M514" s="135" t="s">
        <v>1732</v>
      </c>
      <c r="N514" s="133">
        <v>41696</v>
      </c>
      <c r="O514" s="317">
        <v>221268</v>
      </c>
      <c r="P514" s="133">
        <v>42760</v>
      </c>
      <c r="Q514" s="294">
        <v>1</v>
      </c>
    </row>
    <row r="515" spans="1:17" x14ac:dyDescent="0.25">
      <c r="A515" s="374" t="s">
        <v>23</v>
      </c>
      <c r="B515" s="104">
        <v>2</v>
      </c>
      <c r="C515" s="76">
        <v>2</v>
      </c>
      <c r="D515" s="76">
        <v>8</v>
      </c>
      <c r="E515" s="76">
        <v>7</v>
      </c>
      <c r="F515" s="76">
        <v>2</v>
      </c>
      <c r="G515" s="76" t="s">
        <v>211</v>
      </c>
      <c r="H515" s="77" t="s">
        <v>212</v>
      </c>
      <c r="I515" s="78">
        <v>44840</v>
      </c>
      <c r="J515" s="132" t="s">
        <v>1697</v>
      </c>
      <c r="K515" s="344">
        <v>42285</v>
      </c>
      <c r="L515" s="134" t="s">
        <v>214</v>
      </c>
      <c r="M515" s="135" t="s">
        <v>1698</v>
      </c>
      <c r="N515" s="133">
        <v>42313</v>
      </c>
      <c r="O515" s="317">
        <v>221284</v>
      </c>
      <c r="P515" s="133">
        <v>42760</v>
      </c>
      <c r="Q515" s="294">
        <v>1</v>
      </c>
    </row>
    <row r="516" spans="1:17" x14ac:dyDescent="0.25">
      <c r="A516" s="374" t="s">
        <v>23</v>
      </c>
      <c r="B516" s="104" t="s">
        <v>30</v>
      </c>
      <c r="C516" s="76" t="s">
        <v>30</v>
      </c>
      <c r="D516" s="76" t="s">
        <v>229</v>
      </c>
      <c r="E516" s="76" t="s">
        <v>124</v>
      </c>
      <c r="F516" s="76" t="s">
        <v>30</v>
      </c>
      <c r="G516" s="76" t="s">
        <v>1735</v>
      </c>
      <c r="H516" s="77" t="s">
        <v>1702</v>
      </c>
      <c r="I516" s="78">
        <v>23600</v>
      </c>
      <c r="J516" s="132" t="s">
        <v>1736</v>
      </c>
      <c r="K516" s="344">
        <v>42255</v>
      </c>
      <c r="L516" s="134" t="s">
        <v>214</v>
      </c>
      <c r="M516" s="135" t="s">
        <v>1737</v>
      </c>
      <c r="N516" s="133">
        <v>42268</v>
      </c>
      <c r="O516" s="317">
        <v>221312</v>
      </c>
      <c r="P516" s="133">
        <v>42760</v>
      </c>
      <c r="Q516" s="294">
        <v>1</v>
      </c>
    </row>
    <row r="517" spans="1:17" x14ac:dyDescent="0.25">
      <c r="A517" s="374" t="s">
        <v>23</v>
      </c>
      <c r="B517" s="104">
        <v>2</v>
      </c>
      <c r="C517" s="76">
        <v>2</v>
      </c>
      <c r="D517" s="76">
        <v>8</v>
      </c>
      <c r="E517" s="76">
        <v>7</v>
      </c>
      <c r="F517" s="76">
        <v>2</v>
      </c>
      <c r="G517" s="76"/>
      <c r="H517" s="77" t="s">
        <v>1702</v>
      </c>
      <c r="I517" s="78">
        <v>23600</v>
      </c>
      <c r="J517" s="132" t="s">
        <v>1703</v>
      </c>
      <c r="K517" s="344">
        <v>42303</v>
      </c>
      <c r="L517" s="134" t="s">
        <v>214</v>
      </c>
      <c r="M517" s="135" t="s">
        <v>1704</v>
      </c>
      <c r="N517" s="133">
        <v>42342</v>
      </c>
      <c r="O517" s="317">
        <v>221313</v>
      </c>
      <c r="P517" s="133">
        <v>42760</v>
      </c>
      <c r="Q517" s="294">
        <v>1</v>
      </c>
    </row>
    <row r="518" spans="1:17" x14ac:dyDescent="0.25">
      <c r="A518" s="374" t="s">
        <v>23</v>
      </c>
      <c r="B518" s="104">
        <v>2</v>
      </c>
      <c r="C518" s="76">
        <v>2</v>
      </c>
      <c r="D518" s="76">
        <v>8</v>
      </c>
      <c r="E518" s="76">
        <v>7</v>
      </c>
      <c r="F518" s="76">
        <v>2</v>
      </c>
      <c r="G518" s="76" t="s">
        <v>1692</v>
      </c>
      <c r="H518" s="77" t="s">
        <v>217</v>
      </c>
      <c r="I518" s="78">
        <v>11800</v>
      </c>
      <c r="J518" s="132" t="s">
        <v>1693</v>
      </c>
      <c r="K518" s="344">
        <v>42332</v>
      </c>
      <c r="L518" s="134" t="s">
        <v>214</v>
      </c>
      <c r="M518" s="135" t="s">
        <v>1694</v>
      </c>
      <c r="N518" s="133">
        <v>42348</v>
      </c>
      <c r="O518" s="317">
        <v>221558</v>
      </c>
      <c r="P518" s="133">
        <v>42761</v>
      </c>
      <c r="Q518" s="294">
        <v>1</v>
      </c>
    </row>
    <row r="519" spans="1:17" x14ac:dyDescent="0.25">
      <c r="A519" s="374" t="s">
        <v>23</v>
      </c>
      <c r="B519" s="104">
        <v>2</v>
      </c>
      <c r="C519" s="76">
        <v>2</v>
      </c>
      <c r="D519" s="76">
        <v>8</v>
      </c>
      <c r="E519" s="76">
        <v>7</v>
      </c>
      <c r="F519" s="76">
        <v>2</v>
      </c>
      <c r="G519" s="76" t="s">
        <v>1665</v>
      </c>
      <c r="H519" s="77" t="s">
        <v>217</v>
      </c>
      <c r="I519" s="78">
        <v>9440</v>
      </c>
      <c r="J519" s="132" t="s">
        <v>400</v>
      </c>
      <c r="K519" s="344">
        <v>42368</v>
      </c>
      <c r="L519" s="134" t="s">
        <v>214</v>
      </c>
      <c r="M519" s="135" t="s">
        <v>1681</v>
      </c>
      <c r="N519" s="133">
        <v>42391</v>
      </c>
      <c r="O519" s="317">
        <v>221559</v>
      </c>
      <c r="P519" s="133">
        <v>42761</v>
      </c>
      <c r="Q519" s="294">
        <v>1</v>
      </c>
    </row>
    <row r="520" spans="1:17" x14ac:dyDescent="0.25">
      <c r="A520" s="374" t="s">
        <v>23</v>
      </c>
      <c r="B520" s="104">
        <v>2</v>
      </c>
      <c r="C520" s="76">
        <v>2</v>
      </c>
      <c r="D520" s="76">
        <v>8</v>
      </c>
      <c r="E520" s="76">
        <v>7</v>
      </c>
      <c r="F520" s="76">
        <v>2</v>
      </c>
      <c r="G520" s="76" t="s">
        <v>1684</v>
      </c>
      <c r="H520" s="77" t="s">
        <v>217</v>
      </c>
      <c r="I520" s="78">
        <v>11800</v>
      </c>
      <c r="J520" s="132" t="s">
        <v>395</v>
      </c>
      <c r="K520" s="344">
        <v>42368</v>
      </c>
      <c r="L520" s="134" t="s">
        <v>214</v>
      </c>
      <c r="M520" s="135" t="s">
        <v>1685</v>
      </c>
      <c r="N520" s="133">
        <v>42391</v>
      </c>
      <c r="O520" s="317">
        <v>221560</v>
      </c>
      <c r="P520" s="133">
        <v>42761</v>
      </c>
      <c r="Q520" s="294">
        <v>1</v>
      </c>
    </row>
    <row r="521" spans="1:17" x14ac:dyDescent="0.25">
      <c r="A521" s="374" t="s">
        <v>23</v>
      </c>
      <c r="B521" s="104">
        <v>2</v>
      </c>
      <c r="C521" s="76">
        <v>2</v>
      </c>
      <c r="D521" s="76">
        <v>8</v>
      </c>
      <c r="E521" s="76">
        <v>7</v>
      </c>
      <c r="F521" s="76">
        <v>2</v>
      </c>
      <c r="G521" s="76" t="s">
        <v>216</v>
      </c>
      <c r="H521" s="77" t="s">
        <v>217</v>
      </c>
      <c r="I521" s="78">
        <v>11800</v>
      </c>
      <c r="J521" s="132" t="s">
        <v>1670</v>
      </c>
      <c r="K521" s="344">
        <v>42368</v>
      </c>
      <c r="L521" s="134" t="s">
        <v>214</v>
      </c>
      <c r="M521" s="135" t="s">
        <v>1671</v>
      </c>
      <c r="N521" s="133">
        <v>42391</v>
      </c>
      <c r="O521" s="317">
        <v>221561</v>
      </c>
      <c r="P521" s="133">
        <v>42761</v>
      </c>
      <c r="Q521" s="294">
        <v>1</v>
      </c>
    </row>
    <row r="522" spans="1:17" x14ac:dyDescent="0.25">
      <c r="A522" s="374" t="s">
        <v>23</v>
      </c>
      <c r="B522" s="104">
        <v>2</v>
      </c>
      <c r="C522" s="76">
        <v>2</v>
      </c>
      <c r="D522" s="76">
        <v>8</v>
      </c>
      <c r="E522" s="76" t="s">
        <v>124</v>
      </c>
      <c r="F522" s="76">
        <v>2</v>
      </c>
      <c r="G522" s="76" t="s">
        <v>1665</v>
      </c>
      <c r="H522" s="77" t="s">
        <v>217</v>
      </c>
      <c r="I522" s="78">
        <v>23600</v>
      </c>
      <c r="J522" s="132" t="s">
        <v>1682</v>
      </c>
      <c r="K522" s="344">
        <v>42332</v>
      </c>
      <c r="L522" s="134" t="s">
        <v>214</v>
      </c>
      <c r="M522" s="135" t="s">
        <v>1683</v>
      </c>
      <c r="N522" s="133">
        <v>42348</v>
      </c>
      <c r="O522" s="317">
        <v>221563</v>
      </c>
      <c r="P522" s="133">
        <v>42761</v>
      </c>
      <c r="Q522" s="294">
        <v>1</v>
      </c>
    </row>
    <row r="523" spans="1:17" x14ac:dyDescent="0.25">
      <c r="A523" s="374" t="s">
        <v>23</v>
      </c>
      <c r="B523" s="104">
        <v>2</v>
      </c>
      <c r="C523" s="76">
        <v>2</v>
      </c>
      <c r="D523" s="76">
        <v>8</v>
      </c>
      <c r="E523" s="76">
        <v>7</v>
      </c>
      <c r="F523" s="76">
        <v>2</v>
      </c>
      <c r="G523" s="76" t="s">
        <v>222</v>
      </c>
      <c r="H523" s="77" t="s">
        <v>217</v>
      </c>
      <c r="I523" s="78">
        <v>7080</v>
      </c>
      <c r="J523" s="132" t="s">
        <v>1707</v>
      </c>
      <c r="K523" s="344">
        <v>42285</v>
      </c>
      <c r="L523" s="134" t="s">
        <v>214</v>
      </c>
      <c r="M523" s="135" t="s">
        <v>1708</v>
      </c>
      <c r="N523" s="133">
        <v>42296</v>
      </c>
      <c r="O523" s="317">
        <v>221564</v>
      </c>
      <c r="P523" s="133">
        <v>42761</v>
      </c>
      <c r="Q523" s="294">
        <v>1</v>
      </c>
    </row>
    <row r="524" spans="1:17" x14ac:dyDescent="0.25">
      <c r="A524" s="374" t="s">
        <v>23</v>
      </c>
      <c r="B524" s="104">
        <v>2</v>
      </c>
      <c r="C524" s="76">
        <v>2</v>
      </c>
      <c r="D524" s="76">
        <v>8</v>
      </c>
      <c r="E524" s="76">
        <v>7</v>
      </c>
      <c r="F524" s="76">
        <v>2</v>
      </c>
      <c r="G524" s="76" t="s">
        <v>1665</v>
      </c>
      <c r="H524" s="77" t="s">
        <v>1715</v>
      </c>
      <c r="I524" s="78">
        <v>7080</v>
      </c>
      <c r="J524" s="132" t="s">
        <v>1717</v>
      </c>
      <c r="K524" s="344">
        <v>42285</v>
      </c>
      <c r="L524" s="134" t="s">
        <v>214</v>
      </c>
      <c r="M524" s="135" t="s">
        <v>1708</v>
      </c>
      <c r="N524" s="133"/>
      <c r="O524" s="317">
        <v>221564</v>
      </c>
      <c r="P524" s="133">
        <v>42761</v>
      </c>
      <c r="Q524" s="294">
        <v>1</v>
      </c>
    </row>
    <row r="525" spans="1:17" x14ac:dyDescent="0.25">
      <c r="A525" s="374" t="s">
        <v>23</v>
      </c>
      <c r="B525" s="104">
        <v>2</v>
      </c>
      <c r="C525" s="76">
        <v>2</v>
      </c>
      <c r="D525" s="76">
        <v>8</v>
      </c>
      <c r="E525" s="76">
        <v>7</v>
      </c>
      <c r="F525" s="76">
        <v>2</v>
      </c>
      <c r="G525" s="76" t="s">
        <v>1689</v>
      </c>
      <c r="H525" s="77" t="s">
        <v>217</v>
      </c>
      <c r="I525" s="78">
        <v>11800</v>
      </c>
      <c r="J525" s="132" t="s">
        <v>1690</v>
      </c>
      <c r="K525" s="344">
        <v>42426</v>
      </c>
      <c r="L525" s="134" t="s">
        <v>214</v>
      </c>
      <c r="M525" s="135" t="s">
        <v>1691</v>
      </c>
      <c r="N525" s="133">
        <v>42433</v>
      </c>
      <c r="O525" s="317">
        <v>221598</v>
      </c>
      <c r="P525" s="133">
        <v>42761</v>
      </c>
      <c r="Q525" s="294">
        <v>1</v>
      </c>
    </row>
    <row r="526" spans="1:17" x14ac:dyDescent="0.25">
      <c r="A526" s="374" t="s">
        <v>23</v>
      </c>
      <c r="B526" s="104">
        <v>2</v>
      </c>
      <c r="C526" s="76">
        <v>2</v>
      </c>
      <c r="D526" s="76">
        <v>8</v>
      </c>
      <c r="E526" s="76">
        <v>7</v>
      </c>
      <c r="F526" s="76">
        <v>2</v>
      </c>
      <c r="G526" s="76" t="s">
        <v>222</v>
      </c>
      <c r="H526" s="77" t="s">
        <v>217</v>
      </c>
      <c r="I526" s="78">
        <v>17700</v>
      </c>
      <c r="J526" s="132" t="s">
        <v>1705</v>
      </c>
      <c r="K526" s="344">
        <v>42426</v>
      </c>
      <c r="L526" s="134" t="s">
        <v>214</v>
      </c>
      <c r="M526" s="135" t="s">
        <v>1706</v>
      </c>
      <c r="N526" s="133">
        <v>42433</v>
      </c>
      <c r="O526" s="317">
        <v>221602</v>
      </c>
      <c r="P526" s="133">
        <v>42761</v>
      </c>
      <c r="Q526" s="294">
        <v>1</v>
      </c>
    </row>
    <row r="527" spans="1:17" x14ac:dyDescent="0.25">
      <c r="A527" s="374" t="s">
        <v>23</v>
      </c>
      <c r="B527" s="104">
        <v>2</v>
      </c>
      <c r="C527" s="76">
        <v>2</v>
      </c>
      <c r="D527" s="76">
        <v>8</v>
      </c>
      <c r="E527" s="76">
        <v>7</v>
      </c>
      <c r="F527" s="76">
        <v>2</v>
      </c>
      <c r="G527" s="76" t="s">
        <v>1665</v>
      </c>
      <c r="H527" s="77" t="s">
        <v>1715</v>
      </c>
      <c r="I527" s="78">
        <v>17700</v>
      </c>
      <c r="J527" s="132" t="s">
        <v>1716</v>
      </c>
      <c r="K527" s="344">
        <v>42426</v>
      </c>
      <c r="L527" s="134" t="s">
        <v>214</v>
      </c>
      <c r="M527" s="135" t="s">
        <v>1706</v>
      </c>
      <c r="N527" s="133"/>
      <c r="O527" s="317">
        <v>221602</v>
      </c>
      <c r="P527" s="133">
        <v>42761</v>
      </c>
      <c r="Q527" s="294">
        <v>1</v>
      </c>
    </row>
    <row r="528" spans="1:17" x14ac:dyDescent="0.25">
      <c r="A528" s="374" t="s">
        <v>23</v>
      </c>
      <c r="B528" s="104">
        <v>2</v>
      </c>
      <c r="C528" s="76">
        <v>2</v>
      </c>
      <c r="D528" s="76">
        <v>8</v>
      </c>
      <c r="E528" s="76">
        <v>7</v>
      </c>
      <c r="F528" s="76">
        <v>2</v>
      </c>
      <c r="G528" s="76" t="s">
        <v>222</v>
      </c>
      <c r="H528" s="77" t="s">
        <v>217</v>
      </c>
      <c r="I528" s="78">
        <v>16520</v>
      </c>
      <c r="J528" s="132" t="s">
        <v>1695</v>
      </c>
      <c r="K528" s="344">
        <v>42426</v>
      </c>
      <c r="L528" s="134" t="s">
        <v>214</v>
      </c>
      <c r="M528" s="135" t="s">
        <v>1696</v>
      </c>
      <c r="N528" s="133">
        <v>42433</v>
      </c>
      <c r="O528" s="317">
        <v>221605</v>
      </c>
      <c r="P528" s="133">
        <v>42761</v>
      </c>
      <c r="Q528" s="294">
        <v>1</v>
      </c>
    </row>
    <row r="529" spans="1:17" x14ac:dyDescent="0.25">
      <c r="A529" s="374" t="s">
        <v>23</v>
      </c>
      <c r="B529" s="104">
        <v>2</v>
      </c>
      <c r="C529" s="76">
        <v>2</v>
      </c>
      <c r="D529" s="76">
        <v>8</v>
      </c>
      <c r="E529" s="76">
        <v>7</v>
      </c>
      <c r="F529" s="76">
        <v>2</v>
      </c>
      <c r="G529" s="76" t="s">
        <v>1718</v>
      </c>
      <c r="H529" s="77" t="s">
        <v>1719</v>
      </c>
      <c r="I529" s="78">
        <v>59000</v>
      </c>
      <c r="J529" s="132" t="s">
        <v>1720</v>
      </c>
      <c r="K529" s="344">
        <v>42247</v>
      </c>
      <c r="L529" s="134" t="s">
        <v>214</v>
      </c>
      <c r="M529" s="135" t="s">
        <v>1721</v>
      </c>
      <c r="N529" s="133">
        <v>42258</v>
      </c>
      <c r="O529" s="317">
        <v>221611</v>
      </c>
      <c r="P529" s="133">
        <v>42761</v>
      </c>
      <c r="Q529" s="294">
        <v>1</v>
      </c>
    </row>
    <row r="530" spans="1:17" x14ac:dyDescent="0.25">
      <c r="A530" s="374" t="s">
        <v>23</v>
      </c>
      <c r="B530" s="104">
        <v>2</v>
      </c>
      <c r="C530" s="76">
        <v>2</v>
      </c>
      <c r="D530" s="76">
        <v>8</v>
      </c>
      <c r="E530" s="76">
        <v>7</v>
      </c>
      <c r="F530" s="76">
        <v>2</v>
      </c>
      <c r="G530" s="76" t="s">
        <v>1722</v>
      </c>
      <c r="H530" s="77" t="s">
        <v>1723</v>
      </c>
      <c r="I530" s="78">
        <v>59000</v>
      </c>
      <c r="J530" s="132" t="s">
        <v>1733</v>
      </c>
      <c r="K530" s="344">
        <v>42234</v>
      </c>
      <c r="L530" s="134" t="s">
        <v>214</v>
      </c>
      <c r="M530" s="135" t="s">
        <v>1734</v>
      </c>
      <c r="N530" s="133">
        <v>42303</v>
      </c>
      <c r="O530" s="317">
        <v>221612</v>
      </c>
      <c r="P530" s="133">
        <v>42761</v>
      </c>
      <c r="Q530" s="294">
        <v>1</v>
      </c>
    </row>
    <row r="531" spans="1:17" x14ac:dyDescent="0.25">
      <c r="A531" s="374" t="s">
        <v>23</v>
      </c>
      <c r="B531" s="104">
        <v>2</v>
      </c>
      <c r="C531" s="76">
        <v>2</v>
      </c>
      <c r="D531" s="76">
        <v>8</v>
      </c>
      <c r="E531" s="76">
        <v>7</v>
      </c>
      <c r="F531" s="76">
        <v>2</v>
      </c>
      <c r="G531" s="76" t="s">
        <v>1686</v>
      </c>
      <c r="H531" s="77" t="s">
        <v>217</v>
      </c>
      <c r="I531" s="78">
        <v>49560</v>
      </c>
      <c r="J531" s="132" t="s">
        <v>1687</v>
      </c>
      <c r="K531" s="344">
        <v>42426</v>
      </c>
      <c r="L531" s="134" t="s">
        <v>214</v>
      </c>
      <c r="M531" s="135" t="s">
        <v>1688</v>
      </c>
      <c r="N531" s="133">
        <v>42433</v>
      </c>
      <c r="O531" s="317">
        <v>221613</v>
      </c>
      <c r="P531" s="133">
        <v>42761</v>
      </c>
      <c r="Q531" s="294">
        <v>1</v>
      </c>
    </row>
    <row r="532" spans="1:17" x14ac:dyDescent="0.25">
      <c r="A532" s="374" t="s">
        <v>23</v>
      </c>
      <c r="B532" s="104">
        <v>2</v>
      </c>
      <c r="C532" s="76">
        <v>2</v>
      </c>
      <c r="D532" s="76">
        <v>8</v>
      </c>
      <c r="E532" s="76">
        <v>7</v>
      </c>
      <c r="F532" s="76">
        <v>2</v>
      </c>
      <c r="G532" s="76"/>
      <c r="H532" s="77" t="s">
        <v>1699</v>
      </c>
      <c r="I532" s="78">
        <v>59000</v>
      </c>
      <c r="J532" s="132" t="s">
        <v>1700</v>
      </c>
      <c r="K532" s="344">
        <v>42255</v>
      </c>
      <c r="L532" s="134" t="s">
        <v>214</v>
      </c>
      <c r="M532" s="135" t="s">
        <v>1701</v>
      </c>
      <c r="N532" s="133">
        <v>42268</v>
      </c>
      <c r="O532" s="317">
        <v>221614</v>
      </c>
      <c r="P532" s="133">
        <v>42761</v>
      </c>
      <c r="Q532" s="294">
        <v>1</v>
      </c>
    </row>
    <row r="533" spans="1:17" x14ac:dyDescent="0.25">
      <c r="A533" s="374" t="s">
        <v>23</v>
      </c>
      <c r="B533" s="104">
        <v>2</v>
      </c>
      <c r="C533" s="76">
        <v>2</v>
      </c>
      <c r="D533" s="76">
        <v>8</v>
      </c>
      <c r="E533" s="76">
        <v>7</v>
      </c>
      <c r="F533" s="76">
        <v>2</v>
      </c>
      <c r="G533" s="76" t="s">
        <v>216</v>
      </c>
      <c r="H533" s="77" t="s">
        <v>217</v>
      </c>
      <c r="I533" s="78">
        <v>23600</v>
      </c>
      <c r="J533" s="132" t="s">
        <v>1674</v>
      </c>
      <c r="K533" s="344">
        <v>42332</v>
      </c>
      <c r="L533" s="134" t="s">
        <v>214</v>
      </c>
      <c r="M533" s="135" t="s">
        <v>1675</v>
      </c>
      <c r="N533" s="133">
        <v>42348</v>
      </c>
      <c r="O533" s="329" t="s">
        <v>1676</v>
      </c>
      <c r="P533" s="133">
        <v>42761</v>
      </c>
      <c r="Q533" s="294">
        <v>1</v>
      </c>
    </row>
    <row r="534" spans="1:17" x14ac:dyDescent="0.25">
      <c r="A534" s="374" t="s">
        <v>23</v>
      </c>
      <c r="B534" s="104">
        <v>2</v>
      </c>
      <c r="C534" s="76">
        <v>2</v>
      </c>
      <c r="D534" s="76">
        <v>8</v>
      </c>
      <c r="E534" s="76">
        <v>7</v>
      </c>
      <c r="F534" s="76">
        <v>2</v>
      </c>
      <c r="G534" s="76" t="s">
        <v>222</v>
      </c>
      <c r="H534" s="77" t="s">
        <v>217</v>
      </c>
      <c r="I534" s="78">
        <v>11800</v>
      </c>
      <c r="J534" s="132" t="s">
        <v>1709</v>
      </c>
      <c r="K534" s="344">
        <v>42368</v>
      </c>
      <c r="L534" s="134" t="s">
        <v>214</v>
      </c>
      <c r="M534" s="135" t="s">
        <v>1710</v>
      </c>
      <c r="N534" s="133">
        <v>42383</v>
      </c>
      <c r="O534" s="317">
        <v>2221619</v>
      </c>
      <c r="P534" s="133">
        <v>42761</v>
      </c>
      <c r="Q534" s="294">
        <v>1</v>
      </c>
    </row>
    <row r="535" spans="1:17" x14ac:dyDescent="0.25">
      <c r="A535" s="372" t="s">
        <v>6</v>
      </c>
      <c r="B535" s="27">
        <v>2</v>
      </c>
      <c r="C535" s="201">
        <v>2</v>
      </c>
      <c r="D535" s="201">
        <v>8</v>
      </c>
      <c r="E535" s="201">
        <v>7</v>
      </c>
      <c r="F535" s="201">
        <v>4</v>
      </c>
      <c r="G535" s="28" t="s">
        <v>8</v>
      </c>
      <c r="H535" s="99" t="s">
        <v>1740</v>
      </c>
      <c r="I535" s="30">
        <f>SUM(I536:I551)</f>
        <v>3103174.8</v>
      </c>
      <c r="J535" s="141"/>
      <c r="K535" s="346"/>
      <c r="L535" s="139"/>
      <c r="M535" s="34"/>
      <c r="N535" s="35"/>
      <c r="O535" s="97" t="s">
        <v>22</v>
      </c>
      <c r="P535" s="35"/>
      <c r="Q535" s="294"/>
    </row>
    <row r="536" spans="1:17" x14ac:dyDescent="0.25">
      <c r="A536" s="374" t="s">
        <v>23</v>
      </c>
      <c r="B536" s="104">
        <v>2</v>
      </c>
      <c r="C536" s="76">
        <v>2</v>
      </c>
      <c r="D536" s="76">
        <v>8</v>
      </c>
      <c r="E536" s="76">
        <v>7</v>
      </c>
      <c r="F536" s="76">
        <v>4</v>
      </c>
      <c r="G536" s="76">
        <v>130823294</v>
      </c>
      <c r="H536" s="143" t="s">
        <v>204</v>
      </c>
      <c r="I536" s="78">
        <v>43008</v>
      </c>
      <c r="J536" s="132" t="s">
        <v>1741</v>
      </c>
      <c r="K536" s="344">
        <v>42285</v>
      </c>
      <c r="L536" s="134" t="s">
        <v>34</v>
      </c>
      <c r="M536" s="135" t="s">
        <v>1742</v>
      </c>
      <c r="N536" s="133">
        <v>42543</v>
      </c>
      <c r="O536" s="83">
        <v>126209</v>
      </c>
      <c r="P536" s="133">
        <v>42550</v>
      </c>
      <c r="Q536" s="294"/>
    </row>
    <row r="537" spans="1:17" x14ac:dyDescent="0.25">
      <c r="A537" s="374" t="s">
        <v>23</v>
      </c>
      <c r="B537" s="104">
        <v>2</v>
      </c>
      <c r="C537" s="76">
        <v>2</v>
      </c>
      <c r="D537" s="76">
        <v>8</v>
      </c>
      <c r="E537" s="76">
        <v>7</v>
      </c>
      <c r="F537" s="76">
        <v>4</v>
      </c>
      <c r="G537" s="76">
        <v>102332746</v>
      </c>
      <c r="H537" s="77" t="s">
        <v>1743</v>
      </c>
      <c r="I537" s="78">
        <v>59000</v>
      </c>
      <c r="J537" s="132" t="s">
        <v>1744</v>
      </c>
      <c r="K537" s="344">
        <v>42286</v>
      </c>
      <c r="L537" s="134" t="s">
        <v>214</v>
      </c>
      <c r="M537" s="135" t="s">
        <v>1745</v>
      </c>
      <c r="N537" s="133">
        <v>42342</v>
      </c>
      <c r="O537" s="83">
        <v>186923</v>
      </c>
      <c r="P537" s="133">
        <v>42460</v>
      </c>
      <c r="Q537" s="294"/>
    </row>
    <row r="538" spans="1:17" x14ac:dyDescent="0.25">
      <c r="A538" s="374" t="s">
        <v>23</v>
      </c>
      <c r="B538" s="104">
        <v>2</v>
      </c>
      <c r="C538" s="76">
        <v>2</v>
      </c>
      <c r="D538" s="76">
        <v>8</v>
      </c>
      <c r="E538" s="76">
        <v>7</v>
      </c>
      <c r="F538" s="76">
        <v>4</v>
      </c>
      <c r="G538" s="76">
        <v>430124214</v>
      </c>
      <c r="H538" s="77" t="s">
        <v>236</v>
      </c>
      <c r="I538" s="78">
        <v>100000</v>
      </c>
      <c r="J538" s="132" t="s">
        <v>1746</v>
      </c>
      <c r="K538" s="344">
        <v>42486</v>
      </c>
      <c r="L538" s="134" t="s">
        <v>238</v>
      </c>
      <c r="M538" s="135" t="s">
        <v>1747</v>
      </c>
      <c r="N538" s="133">
        <v>42521</v>
      </c>
      <c r="O538" s="317">
        <v>206385</v>
      </c>
      <c r="P538" s="133">
        <v>42534</v>
      </c>
      <c r="Q538" s="294">
        <v>1</v>
      </c>
    </row>
    <row r="539" spans="1:17" x14ac:dyDescent="0.25">
      <c r="A539" s="374" t="s">
        <v>23</v>
      </c>
      <c r="B539" s="104">
        <v>2</v>
      </c>
      <c r="C539" s="104">
        <v>2</v>
      </c>
      <c r="D539" s="104">
        <v>8</v>
      </c>
      <c r="E539" s="104">
        <v>6</v>
      </c>
      <c r="F539" s="104">
        <v>1</v>
      </c>
      <c r="G539" s="105" t="s">
        <v>1110</v>
      </c>
      <c r="H539" s="173" t="s">
        <v>1111</v>
      </c>
      <c r="I539" s="78">
        <v>32745</v>
      </c>
      <c r="J539" s="79" t="s">
        <v>1748</v>
      </c>
      <c r="K539" s="343">
        <v>42467</v>
      </c>
      <c r="L539" s="134" t="s">
        <v>34</v>
      </c>
      <c r="M539" s="135" t="s">
        <v>1749</v>
      </c>
      <c r="N539" s="133">
        <v>42536</v>
      </c>
      <c r="O539" s="136">
        <v>207065</v>
      </c>
      <c r="P539" s="190">
        <v>42542</v>
      </c>
      <c r="Q539" s="294"/>
    </row>
    <row r="540" spans="1:17" x14ac:dyDescent="0.25">
      <c r="A540" s="374" t="s">
        <v>23</v>
      </c>
      <c r="B540" s="104">
        <v>2</v>
      </c>
      <c r="C540" s="104">
        <v>2</v>
      </c>
      <c r="D540" s="104">
        <v>8</v>
      </c>
      <c r="E540" s="104">
        <v>6</v>
      </c>
      <c r="F540" s="104">
        <v>1</v>
      </c>
      <c r="G540" s="105" t="s">
        <v>1110</v>
      </c>
      <c r="H540" s="173" t="s">
        <v>1111</v>
      </c>
      <c r="I540" s="174">
        <v>51331</v>
      </c>
      <c r="J540" s="175" t="s">
        <v>1753</v>
      </c>
      <c r="K540" s="343">
        <v>42480</v>
      </c>
      <c r="L540" s="81" t="s">
        <v>34</v>
      </c>
      <c r="M540" s="82" t="s">
        <v>1754</v>
      </c>
      <c r="N540" s="80">
        <v>42532</v>
      </c>
      <c r="O540" s="83">
        <v>207184</v>
      </c>
      <c r="P540" s="80">
        <v>42543</v>
      </c>
      <c r="Q540" s="294"/>
    </row>
    <row r="541" spans="1:17" x14ac:dyDescent="0.25">
      <c r="A541" s="374" t="s">
        <v>23</v>
      </c>
      <c r="B541" s="104">
        <v>2</v>
      </c>
      <c r="C541" s="104">
        <v>2</v>
      </c>
      <c r="D541" s="104">
        <v>8</v>
      </c>
      <c r="E541" s="104">
        <v>6</v>
      </c>
      <c r="F541" s="104">
        <v>1</v>
      </c>
      <c r="G541" s="105" t="s">
        <v>1110</v>
      </c>
      <c r="H541" s="173" t="s">
        <v>1111</v>
      </c>
      <c r="I541" s="174">
        <v>69030</v>
      </c>
      <c r="J541" s="175" t="s">
        <v>1755</v>
      </c>
      <c r="K541" s="343">
        <v>42500</v>
      </c>
      <c r="L541" s="81" t="s">
        <v>34</v>
      </c>
      <c r="M541" s="82" t="s">
        <v>1756</v>
      </c>
      <c r="N541" s="80">
        <v>42541</v>
      </c>
      <c r="O541" s="83">
        <v>207366</v>
      </c>
      <c r="P541" s="80">
        <v>42543</v>
      </c>
      <c r="Q541" s="294"/>
    </row>
    <row r="542" spans="1:17" x14ac:dyDescent="0.25">
      <c r="A542" s="374" t="s">
        <v>23</v>
      </c>
      <c r="B542" s="104">
        <v>2</v>
      </c>
      <c r="C542" s="76">
        <v>2</v>
      </c>
      <c r="D542" s="76">
        <v>8</v>
      </c>
      <c r="E542" s="76">
        <v>7</v>
      </c>
      <c r="F542" s="76">
        <v>4</v>
      </c>
      <c r="G542" s="104" t="s">
        <v>1549</v>
      </c>
      <c r="H542" s="130" t="s">
        <v>1550</v>
      </c>
      <c r="I542" s="78">
        <v>162592.20000000001</v>
      </c>
      <c r="J542" s="132" t="s">
        <v>1757</v>
      </c>
      <c r="K542" s="344">
        <v>42501</v>
      </c>
      <c r="L542" s="134" t="s">
        <v>34</v>
      </c>
      <c r="M542" s="135" t="s">
        <v>1758</v>
      </c>
      <c r="N542" s="133">
        <v>42541</v>
      </c>
      <c r="O542" s="83">
        <v>207753</v>
      </c>
      <c r="P542" s="133">
        <v>42549</v>
      </c>
      <c r="Q542" s="294"/>
    </row>
    <row r="543" spans="1:17" x14ac:dyDescent="0.25">
      <c r="A543" s="374" t="s">
        <v>23</v>
      </c>
      <c r="B543" s="104">
        <v>2</v>
      </c>
      <c r="C543" s="104">
        <v>2</v>
      </c>
      <c r="D543" s="104">
        <v>8</v>
      </c>
      <c r="E543" s="104">
        <v>6</v>
      </c>
      <c r="F543" s="104">
        <v>1</v>
      </c>
      <c r="G543" s="105" t="s">
        <v>1110</v>
      </c>
      <c r="H543" s="173" t="s">
        <v>1111</v>
      </c>
      <c r="I543" s="78">
        <v>33630</v>
      </c>
      <c r="J543" s="132" t="s">
        <v>1763</v>
      </c>
      <c r="K543" s="344">
        <v>42529</v>
      </c>
      <c r="L543" s="134" t="s">
        <v>34</v>
      </c>
      <c r="M543" s="135" t="s">
        <v>1563</v>
      </c>
      <c r="N543" s="133">
        <v>42545</v>
      </c>
      <c r="O543" s="83">
        <v>207855</v>
      </c>
      <c r="P543" s="133">
        <v>42550</v>
      </c>
      <c r="Q543" s="294"/>
    </row>
    <row r="544" spans="1:17" x14ac:dyDescent="0.25">
      <c r="A544" s="374" t="s">
        <v>23</v>
      </c>
      <c r="B544" s="104">
        <v>2</v>
      </c>
      <c r="C544" s="76">
        <v>2</v>
      </c>
      <c r="D544" s="76">
        <v>8</v>
      </c>
      <c r="E544" s="76">
        <v>7</v>
      </c>
      <c r="F544" s="76">
        <v>4</v>
      </c>
      <c r="G544" s="76">
        <v>3200225161</v>
      </c>
      <c r="H544" s="77" t="s">
        <v>1764</v>
      </c>
      <c r="I544" s="78">
        <v>2117800.2999999998</v>
      </c>
      <c r="J544" s="132" t="s">
        <v>1744</v>
      </c>
      <c r="K544" s="344">
        <v>42513</v>
      </c>
      <c r="L544" s="134" t="s">
        <v>34</v>
      </c>
      <c r="M544" s="135" t="s">
        <v>53</v>
      </c>
      <c r="N544" s="133">
        <v>42531</v>
      </c>
      <c r="O544" s="83">
        <v>208459</v>
      </c>
      <c r="P544" s="133">
        <v>42556</v>
      </c>
      <c r="Q544" s="294"/>
    </row>
    <row r="545" spans="1:17" x14ac:dyDescent="0.25">
      <c r="A545" s="374" t="s">
        <v>23</v>
      </c>
      <c r="B545" s="104">
        <v>2</v>
      </c>
      <c r="C545" s="104">
        <v>2</v>
      </c>
      <c r="D545" s="104">
        <v>8</v>
      </c>
      <c r="E545" s="104">
        <v>6</v>
      </c>
      <c r="F545" s="104">
        <v>1</v>
      </c>
      <c r="G545" s="105" t="s">
        <v>1110</v>
      </c>
      <c r="H545" s="173" t="s">
        <v>1111</v>
      </c>
      <c r="I545" s="78">
        <v>41064</v>
      </c>
      <c r="J545" s="132" t="s">
        <v>1759</v>
      </c>
      <c r="K545" s="344">
        <v>42475</v>
      </c>
      <c r="L545" s="134" t="s">
        <v>34</v>
      </c>
      <c r="M545" s="135" t="s">
        <v>1175</v>
      </c>
      <c r="N545" s="133">
        <v>42562</v>
      </c>
      <c r="O545" s="83">
        <v>209256</v>
      </c>
      <c r="P545" s="133">
        <v>42931</v>
      </c>
      <c r="Q545" s="294"/>
    </row>
    <row r="546" spans="1:17" x14ac:dyDescent="0.25">
      <c r="A546" s="374" t="s">
        <v>23</v>
      </c>
      <c r="B546" s="104">
        <v>2</v>
      </c>
      <c r="C546" s="76">
        <v>2</v>
      </c>
      <c r="D546" s="76">
        <v>8</v>
      </c>
      <c r="E546" s="76">
        <v>7</v>
      </c>
      <c r="F546" s="76">
        <v>4</v>
      </c>
      <c r="G546" s="76">
        <v>131109454</v>
      </c>
      <c r="H546" s="77" t="s">
        <v>1765</v>
      </c>
      <c r="I546" s="78">
        <v>60000</v>
      </c>
      <c r="J546" s="132" t="s">
        <v>1766</v>
      </c>
      <c r="K546" s="344"/>
      <c r="L546" s="134" t="s">
        <v>34</v>
      </c>
      <c r="M546" s="135" t="s">
        <v>1767</v>
      </c>
      <c r="N546" s="133">
        <v>42579</v>
      </c>
      <c r="O546" s="83">
        <v>210890</v>
      </c>
      <c r="P546" s="133">
        <v>42586</v>
      </c>
      <c r="Q546" s="294"/>
    </row>
    <row r="547" spans="1:17" x14ac:dyDescent="0.25">
      <c r="A547" s="374" t="s">
        <v>23</v>
      </c>
      <c r="B547" s="104">
        <v>2</v>
      </c>
      <c r="C547" s="76">
        <v>2</v>
      </c>
      <c r="D547" s="76">
        <v>8</v>
      </c>
      <c r="E547" s="76">
        <v>7</v>
      </c>
      <c r="F547" s="76">
        <v>4</v>
      </c>
      <c r="G547" s="76">
        <v>130194505</v>
      </c>
      <c r="H547" s="205" t="s">
        <v>1768</v>
      </c>
      <c r="I547" s="168">
        <v>80000</v>
      </c>
      <c r="J547" s="175" t="s">
        <v>1769</v>
      </c>
      <c r="K547" s="343">
        <v>42563</v>
      </c>
      <c r="L547" s="81" t="s">
        <v>34</v>
      </c>
      <c r="M547" s="82" t="s">
        <v>1770</v>
      </c>
      <c r="N547" s="80">
        <v>42584</v>
      </c>
      <c r="O547" s="317">
        <v>212996</v>
      </c>
      <c r="P547" s="80">
        <v>42608</v>
      </c>
      <c r="Q547" s="294">
        <v>1</v>
      </c>
    </row>
    <row r="548" spans="1:17" x14ac:dyDescent="0.25">
      <c r="A548" s="374" t="s">
        <v>23</v>
      </c>
      <c r="B548" s="104">
        <v>2</v>
      </c>
      <c r="C548" s="104">
        <v>2</v>
      </c>
      <c r="D548" s="104">
        <v>8</v>
      </c>
      <c r="E548" s="104">
        <v>6</v>
      </c>
      <c r="F548" s="104">
        <v>1</v>
      </c>
      <c r="G548" s="105" t="s">
        <v>1110</v>
      </c>
      <c r="H548" s="173" t="s">
        <v>1111</v>
      </c>
      <c r="I548" s="78">
        <v>154414.79999999999</v>
      </c>
      <c r="J548" s="79" t="s">
        <v>1751</v>
      </c>
      <c r="K548" s="343"/>
      <c r="L548" s="134" t="s">
        <v>34</v>
      </c>
      <c r="M548" s="135" t="s">
        <v>1752</v>
      </c>
      <c r="N548" s="133"/>
      <c r="O548" s="136">
        <v>220979</v>
      </c>
      <c r="P548" s="190">
        <v>42759</v>
      </c>
      <c r="Q548" s="294"/>
    </row>
    <row r="549" spans="1:17" x14ac:dyDescent="0.25">
      <c r="A549" s="374" t="s">
        <v>23</v>
      </c>
      <c r="B549" s="104">
        <v>2</v>
      </c>
      <c r="C549" s="104">
        <v>2</v>
      </c>
      <c r="D549" s="104">
        <v>8</v>
      </c>
      <c r="E549" s="104">
        <v>6</v>
      </c>
      <c r="F549" s="104">
        <v>1</v>
      </c>
      <c r="G549" s="105" t="s">
        <v>1110</v>
      </c>
      <c r="H549" s="173" t="s">
        <v>1111</v>
      </c>
      <c r="I549" s="78">
        <v>29205</v>
      </c>
      <c r="J549" s="132" t="s">
        <v>1762</v>
      </c>
      <c r="K549" s="344">
        <v>42425</v>
      </c>
      <c r="L549" s="134" t="s">
        <v>34</v>
      </c>
      <c r="M549" s="135" t="s">
        <v>1151</v>
      </c>
      <c r="N549" s="133">
        <v>42439</v>
      </c>
      <c r="O549" s="83">
        <v>223013</v>
      </c>
      <c r="P549" s="133">
        <v>42773</v>
      </c>
      <c r="Q549" s="294"/>
    </row>
    <row r="550" spans="1:17" x14ac:dyDescent="0.25">
      <c r="A550" s="374" t="s">
        <v>23</v>
      </c>
      <c r="B550" s="104">
        <v>2</v>
      </c>
      <c r="C550" s="104">
        <v>2</v>
      </c>
      <c r="D550" s="104">
        <v>8</v>
      </c>
      <c r="E550" s="104">
        <v>6</v>
      </c>
      <c r="F550" s="104">
        <v>1</v>
      </c>
      <c r="G550" s="105" t="s">
        <v>1110</v>
      </c>
      <c r="H550" s="173" t="s">
        <v>1111</v>
      </c>
      <c r="I550" s="78">
        <v>42480</v>
      </c>
      <c r="J550" s="79" t="s">
        <v>1750</v>
      </c>
      <c r="K550" s="343">
        <v>42487</v>
      </c>
      <c r="L550" s="134" t="s">
        <v>34</v>
      </c>
      <c r="M550" s="135" t="s">
        <v>1319</v>
      </c>
      <c r="N550" s="133">
        <v>42536</v>
      </c>
      <c r="O550" s="136">
        <v>223047</v>
      </c>
      <c r="P550" s="190">
        <v>42773</v>
      </c>
      <c r="Q550" s="294"/>
    </row>
    <row r="551" spans="1:17" x14ac:dyDescent="0.25">
      <c r="A551" s="374" t="s">
        <v>23</v>
      </c>
      <c r="B551" s="104">
        <v>2</v>
      </c>
      <c r="C551" s="104">
        <v>2</v>
      </c>
      <c r="D551" s="104">
        <v>8</v>
      </c>
      <c r="E551" s="104">
        <v>6</v>
      </c>
      <c r="F551" s="104">
        <v>1</v>
      </c>
      <c r="G551" s="105" t="s">
        <v>1110</v>
      </c>
      <c r="H551" s="173" t="s">
        <v>1111</v>
      </c>
      <c r="I551" s="78">
        <v>26874.5</v>
      </c>
      <c r="J551" s="132" t="s">
        <v>1760</v>
      </c>
      <c r="K551" s="344">
        <v>42500</v>
      </c>
      <c r="L551" s="134" t="s">
        <v>34</v>
      </c>
      <c r="M551" s="135" t="s">
        <v>1761</v>
      </c>
      <c r="N551" s="133">
        <v>42544</v>
      </c>
      <c r="O551" s="83">
        <v>223059</v>
      </c>
      <c r="P551" s="133">
        <v>42773</v>
      </c>
      <c r="Q551" s="294"/>
    </row>
    <row r="552" spans="1:17" ht="25.5" x14ac:dyDescent="0.25">
      <c r="A552" s="372" t="s">
        <v>6</v>
      </c>
      <c r="B552" s="27">
        <v>2</v>
      </c>
      <c r="C552" s="201">
        <v>2</v>
      </c>
      <c r="D552" s="201">
        <v>8</v>
      </c>
      <c r="E552" s="201">
        <v>7</v>
      </c>
      <c r="F552" s="201">
        <v>5</v>
      </c>
      <c r="G552" s="28" t="s">
        <v>8</v>
      </c>
      <c r="H552" s="99" t="s">
        <v>1771</v>
      </c>
      <c r="I552" s="30">
        <f>SUM(I553:I553)</f>
        <v>635618.80000000005</v>
      </c>
      <c r="J552" s="141"/>
      <c r="K552" s="346"/>
      <c r="L552" s="139"/>
      <c r="M552" s="34"/>
      <c r="N552" s="35"/>
      <c r="O552" s="97" t="s">
        <v>22</v>
      </c>
      <c r="P552" s="35"/>
      <c r="Q552" s="294"/>
    </row>
    <row r="553" spans="1:17" x14ac:dyDescent="0.25">
      <c r="A553" s="374" t="s">
        <v>23</v>
      </c>
      <c r="B553" s="104">
        <v>2</v>
      </c>
      <c r="C553" s="104">
        <v>2</v>
      </c>
      <c r="D553" s="104">
        <v>8</v>
      </c>
      <c r="E553" s="104">
        <v>7</v>
      </c>
      <c r="F553" s="104">
        <v>5</v>
      </c>
      <c r="G553" s="104">
        <v>131011322</v>
      </c>
      <c r="H553" s="77" t="s">
        <v>1772</v>
      </c>
      <c r="I553" s="78">
        <v>635618.80000000005</v>
      </c>
      <c r="J553" s="79" t="s">
        <v>378</v>
      </c>
      <c r="K553" s="343">
        <v>42254</v>
      </c>
      <c r="L553" s="81" t="s">
        <v>34</v>
      </c>
      <c r="M553" s="135" t="s">
        <v>1773</v>
      </c>
      <c r="N553" s="133">
        <v>42286</v>
      </c>
      <c r="O553" s="322">
        <v>204820</v>
      </c>
      <c r="P553" s="133">
        <v>42510</v>
      </c>
      <c r="Q553" s="294">
        <v>1</v>
      </c>
    </row>
    <row r="554" spans="1:17" x14ac:dyDescent="0.25">
      <c r="A554" s="372" t="s">
        <v>6</v>
      </c>
      <c r="B554" s="27">
        <v>2</v>
      </c>
      <c r="C554" s="201">
        <v>2</v>
      </c>
      <c r="D554" s="201">
        <v>8</v>
      </c>
      <c r="E554" s="201">
        <v>7</v>
      </c>
      <c r="F554" s="201">
        <v>6</v>
      </c>
      <c r="G554" s="28" t="s">
        <v>8</v>
      </c>
      <c r="H554" s="99" t="s">
        <v>1774</v>
      </c>
      <c r="I554" s="30">
        <f>SUM(I555:I587)</f>
        <v>18854926.829999998</v>
      </c>
      <c r="J554" s="141"/>
      <c r="K554" s="346"/>
      <c r="L554" s="139"/>
      <c r="M554" s="34"/>
      <c r="N554" s="35"/>
      <c r="O554" s="97" t="s">
        <v>22</v>
      </c>
      <c r="P554" s="35"/>
      <c r="Q554" s="294"/>
    </row>
    <row r="555" spans="1:17" x14ac:dyDescent="0.25">
      <c r="A555" s="374" t="s">
        <v>23</v>
      </c>
      <c r="B555" s="104">
        <v>2</v>
      </c>
      <c r="C555" s="76">
        <v>2</v>
      </c>
      <c r="D555" s="76">
        <v>8</v>
      </c>
      <c r="E555" s="76">
        <v>7</v>
      </c>
      <c r="F555" s="76">
        <v>6</v>
      </c>
      <c r="G555" s="76">
        <v>101604735</v>
      </c>
      <c r="H555" s="77" t="s">
        <v>1829</v>
      </c>
      <c r="I555" s="78">
        <v>1170125</v>
      </c>
      <c r="J555" s="79" t="s">
        <v>1830</v>
      </c>
      <c r="K555" s="343">
        <v>41885</v>
      </c>
      <c r="L555" s="134" t="s">
        <v>34</v>
      </c>
      <c r="M555" s="135" t="s">
        <v>1831</v>
      </c>
      <c r="N555" s="133">
        <v>41890</v>
      </c>
      <c r="O555" s="136">
        <v>118739</v>
      </c>
      <c r="P555" s="190">
        <v>41890</v>
      </c>
      <c r="Q555" s="294"/>
    </row>
    <row r="556" spans="1:17" x14ac:dyDescent="0.25">
      <c r="A556" s="374" t="s">
        <v>23</v>
      </c>
      <c r="B556" s="104">
        <v>2</v>
      </c>
      <c r="C556" s="76">
        <v>2</v>
      </c>
      <c r="D556" s="76">
        <v>8</v>
      </c>
      <c r="E556" s="76">
        <v>7</v>
      </c>
      <c r="F556" s="76">
        <v>6</v>
      </c>
      <c r="G556" s="76">
        <v>430073784</v>
      </c>
      <c r="H556" s="130" t="s">
        <v>1775</v>
      </c>
      <c r="I556" s="78">
        <v>298954</v>
      </c>
      <c r="J556" s="79" t="s">
        <v>1776</v>
      </c>
      <c r="K556" s="343">
        <v>42059</v>
      </c>
      <c r="L556" s="134" t="s">
        <v>34</v>
      </c>
      <c r="M556" s="135" t="s">
        <v>1778</v>
      </c>
      <c r="N556" s="133">
        <v>42075</v>
      </c>
      <c r="O556" s="322">
        <v>148336</v>
      </c>
      <c r="P556" s="190">
        <v>42082</v>
      </c>
      <c r="Q556" s="294">
        <v>1</v>
      </c>
    </row>
    <row r="557" spans="1:17" x14ac:dyDescent="0.25">
      <c r="A557" s="374" t="s">
        <v>23</v>
      </c>
      <c r="B557" s="104">
        <v>2</v>
      </c>
      <c r="C557" s="76">
        <v>2</v>
      </c>
      <c r="D557" s="76">
        <v>8</v>
      </c>
      <c r="E557" s="76">
        <v>7</v>
      </c>
      <c r="F557" s="76">
        <v>6</v>
      </c>
      <c r="G557" s="76">
        <v>401036924</v>
      </c>
      <c r="H557" s="206" t="s">
        <v>1783</v>
      </c>
      <c r="I557" s="145">
        <v>1185067</v>
      </c>
      <c r="J557" s="164" t="s">
        <v>1784</v>
      </c>
      <c r="K557" s="347">
        <v>42012</v>
      </c>
      <c r="L557" s="117" t="s">
        <v>1785</v>
      </c>
      <c r="M557" s="148" t="s">
        <v>1134</v>
      </c>
      <c r="N557" s="116">
        <v>42234</v>
      </c>
      <c r="O557" s="321">
        <v>173483</v>
      </c>
      <c r="P557" s="84">
        <v>42240</v>
      </c>
      <c r="Q557" s="294">
        <v>1</v>
      </c>
    </row>
    <row r="558" spans="1:17" x14ac:dyDescent="0.25">
      <c r="A558" s="374" t="s">
        <v>23</v>
      </c>
      <c r="B558" s="104">
        <v>2</v>
      </c>
      <c r="C558" s="76">
        <v>2</v>
      </c>
      <c r="D558" s="76">
        <v>8</v>
      </c>
      <c r="E558" s="76">
        <v>7</v>
      </c>
      <c r="F558" s="76">
        <v>6</v>
      </c>
      <c r="G558" s="76">
        <v>3400188664</v>
      </c>
      <c r="H558" s="130" t="s">
        <v>1786</v>
      </c>
      <c r="I558" s="78">
        <v>318010</v>
      </c>
      <c r="J558" s="79" t="s">
        <v>1787</v>
      </c>
      <c r="K558" s="343">
        <v>42226</v>
      </c>
      <c r="L558" s="134" t="s">
        <v>1788</v>
      </c>
      <c r="M558" s="135" t="s">
        <v>1789</v>
      </c>
      <c r="N558" s="133">
        <v>42282</v>
      </c>
      <c r="O558" s="322">
        <v>181238</v>
      </c>
      <c r="P558" s="190">
        <v>42290</v>
      </c>
      <c r="Q558" s="294">
        <v>1</v>
      </c>
    </row>
    <row r="559" spans="1:17" x14ac:dyDescent="0.25">
      <c r="A559" s="374" t="s">
        <v>23</v>
      </c>
      <c r="B559" s="104">
        <v>2</v>
      </c>
      <c r="C559" s="76">
        <v>2</v>
      </c>
      <c r="D559" s="76">
        <v>8</v>
      </c>
      <c r="E559" s="76">
        <v>7</v>
      </c>
      <c r="F559" s="76">
        <v>6</v>
      </c>
      <c r="G559" s="76">
        <v>102480431</v>
      </c>
      <c r="H559" s="77" t="s">
        <v>1852</v>
      </c>
      <c r="I559" s="78">
        <v>147500</v>
      </c>
      <c r="J559" s="79" t="s">
        <v>400</v>
      </c>
      <c r="K559" s="343">
        <v>42297</v>
      </c>
      <c r="L559" s="134" t="s">
        <v>34</v>
      </c>
      <c r="M559" s="135" t="s">
        <v>1853</v>
      </c>
      <c r="N559" s="133">
        <v>42320</v>
      </c>
      <c r="O559" s="322">
        <v>185133</v>
      </c>
      <c r="P559" s="190">
        <v>42325</v>
      </c>
      <c r="Q559" s="294">
        <v>1</v>
      </c>
    </row>
    <row r="560" spans="1:17" x14ac:dyDescent="0.25">
      <c r="A560" s="374" t="s">
        <v>23</v>
      </c>
      <c r="B560" s="104">
        <v>2</v>
      </c>
      <c r="C560" s="76">
        <v>2</v>
      </c>
      <c r="D560" s="76">
        <v>8</v>
      </c>
      <c r="E560" s="76">
        <v>7</v>
      </c>
      <c r="F560" s="76">
        <v>6</v>
      </c>
      <c r="G560" s="76">
        <v>411001202</v>
      </c>
      <c r="H560" s="130" t="s">
        <v>1790</v>
      </c>
      <c r="I560" s="78">
        <v>1578121.38</v>
      </c>
      <c r="J560" s="79" t="s">
        <v>1791</v>
      </c>
      <c r="K560" s="343">
        <v>42320</v>
      </c>
      <c r="L560" s="134" t="s">
        <v>1792</v>
      </c>
      <c r="M560" s="135" t="s">
        <v>1793</v>
      </c>
      <c r="N560" s="133">
        <v>42331</v>
      </c>
      <c r="O560" s="322">
        <v>186504</v>
      </c>
      <c r="P560" s="190">
        <v>42340</v>
      </c>
      <c r="Q560" s="294">
        <v>1</v>
      </c>
    </row>
    <row r="561" spans="1:17" ht="25.5" x14ac:dyDescent="0.25">
      <c r="A561" s="374" t="s">
        <v>23</v>
      </c>
      <c r="B561" s="104">
        <v>2</v>
      </c>
      <c r="C561" s="76">
        <v>2</v>
      </c>
      <c r="D561" s="76">
        <v>8</v>
      </c>
      <c r="E561" s="76">
        <v>7</v>
      </c>
      <c r="F561" s="76">
        <v>6</v>
      </c>
      <c r="G561" s="76">
        <v>401023687</v>
      </c>
      <c r="H561" s="130" t="s">
        <v>1794</v>
      </c>
      <c r="I561" s="78">
        <v>156428.51999999999</v>
      </c>
      <c r="J561" s="79" t="s">
        <v>1795</v>
      </c>
      <c r="K561" s="343">
        <v>41927</v>
      </c>
      <c r="L561" s="134" t="s">
        <v>34</v>
      </c>
      <c r="M561" s="135" t="s">
        <v>1796</v>
      </c>
      <c r="N561" s="133">
        <v>41915</v>
      </c>
      <c r="O561" s="322">
        <v>186593</v>
      </c>
      <c r="P561" s="190">
        <v>42341</v>
      </c>
      <c r="Q561" s="294">
        <v>1</v>
      </c>
    </row>
    <row r="562" spans="1:17" x14ac:dyDescent="0.25">
      <c r="A562" s="374" t="s">
        <v>23</v>
      </c>
      <c r="B562" s="104">
        <v>2</v>
      </c>
      <c r="C562" s="76">
        <v>2</v>
      </c>
      <c r="D562" s="76">
        <v>8</v>
      </c>
      <c r="E562" s="76">
        <v>7</v>
      </c>
      <c r="F562" s="76">
        <v>6</v>
      </c>
      <c r="G562" s="76">
        <v>130049238</v>
      </c>
      <c r="H562" s="130" t="s">
        <v>1797</v>
      </c>
      <c r="I562" s="78">
        <v>200600</v>
      </c>
      <c r="J562" s="79" t="s">
        <v>1798</v>
      </c>
      <c r="K562" s="343">
        <v>42313</v>
      </c>
      <c r="L562" s="134" t="s">
        <v>34</v>
      </c>
      <c r="M562" s="135" t="s">
        <v>1799</v>
      </c>
      <c r="N562" s="133"/>
      <c r="O562" s="322">
        <v>186764</v>
      </c>
      <c r="P562" s="190">
        <v>42345</v>
      </c>
      <c r="Q562" s="294">
        <v>1</v>
      </c>
    </row>
    <row r="563" spans="1:17" x14ac:dyDescent="0.25">
      <c r="A563" s="374" t="s">
        <v>23</v>
      </c>
      <c r="B563" s="104">
        <v>2</v>
      </c>
      <c r="C563" s="76">
        <v>2</v>
      </c>
      <c r="D563" s="76">
        <v>8</v>
      </c>
      <c r="E563" s="76">
        <v>7</v>
      </c>
      <c r="F563" s="76">
        <v>6</v>
      </c>
      <c r="G563" s="76">
        <v>130936226</v>
      </c>
      <c r="H563" s="130" t="s">
        <v>1800</v>
      </c>
      <c r="I563" s="78">
        <v>1180000</v>
      </c>
      <c r="J563" s="79" t="s">
        <v>1075</v>
      </c>
      <c r="K563" s="344">
        <v>42248</v>
      </c>
      <c r="L563" s="134" t="s">
        <v>34</v>
      </c>
      <c r="M563" s="135" t="s">
        <v>1801</v>
      </c>
      <c r="N563" s="133">
        <v>42350</v>
      </c>
      <c r="O563" s="322">
        <v>188001</v>
      </c>
      <c r="P563" s="190">
        <v>42352</v>
      </c>
      <c r="Q563" s="294">
        <v>1</v>
      </c>
    </row>
    <row r="564" spans="1:17" x14ac:dyDescent="0.25">
      <c r="A564" s="374" t="s">
        <v>23</v>
      </c>
      <c r="B564" s="104">
        <v>2</v>
      </c>
      <c r="C564" s="76">
        <v>2</v>
      </c>
      <c r="D564" s="76">
        <v>8</v>
      </c>
      <c r="E564" s="76">
        <v>7</v>
      </c>
      <c r="F564" s="76">
        <v>6</v>
      </c>
      <c r="G564" s="207">
        <v>101131852</v>
      </c>
      <c r="H564" s="130" t="s">
        <v>1802</v>
      </c>
      <c r="I564" s="78">
        <v>539850</v>
      </c>
      <c r="J564" s="79" t="s">
        <v>378</v>
      </c>
      <c r="K564" s="343">
        <v>42395</v>
      </c>
      <c r="L564" s="134" t="s">
        <v>34</v>
      </c>
      <c r="M564" s="135" t="s">
        <v>1803</v>
      </c>
      <c r="N564" s="133">
        <v>42408</v>
      </c>
      <c r="O564" s="136">
        <v>196975</v>
      </c>
      <c r="P564" s="190">
        <v>42423</v>
      </c>
      <c r="Q564" s="294"/>
    </row>
    <row r="565" spans="1:17" x14ac:dyDescent="0.25">
      <c r="A565" s="374" t="s">
        <v>23</v>
      </c>
      <c r="B565" s="104">
        <v>2</v>
      </c>
      <c r="C565" s="76">
        <v>2</v>
      </c>
      <c r="D565" s="76">
        <v>8</v>
      </c>
      <c r="E565" s="76">
        <v>7</v>
      </c>
      <c r="F565" s="76">
        <v>6</v>
      </c>
      <c r="G565" s="207">
        <v>100698984</v>
      </c>
      <c r="H565" s="77" t="s">
        <v>1810</v>
      </c>
      <c r="I565" s="78">
        <v>660800</v>
      </c>
      <c r="J565" s="79" t="s">
        <v>400</v>
      </c>
      <c r="K565" s="343">
        <v>42307</v>
      </c>
      <c r="L565" s="134" t="s">
        <v>43</v>
      </c>
      <c r="M565" s="135" t="s">
        <v>1835</v>
      </c>
      <c r="N565" s="133">
        <v>42452</v>
      </c>
      <c r="O565" s="136">
        <v>200060</v>
      </c>
      <c r="P565" s="190">
        <v>42461</v>
      </c>
      <c r="Q565" s="294"/>
    </row>
    <row r="566" spans="1:17" x14ac:dyDescent="0.25">
      <c r="A566" s="374" t="s">
        <v>23</v>
      </c>
      <c r="B566" s="104">
        <v>2</v>
      </c>
      <c r="C566" s="76">
        <v>2</v>
      </c>
      <c r="D566" s="76">
        <v>8</v>
      </c>
      <c r="E566" s="76">
        <v>7</v>
      </c>
      <c r="F566" s="76">
        <v>6</v>
      </c>
      <c r="G566" s="76">
        <v>130465215</v>
      </c>
      <c r="H566" s="77" t="s">
        <v>1832</v>
      </c>
      <c r="I566" s="78">
        <v>401200</v>
      </c>
      <c r="J566" s="79" t="s">
        <v>1833</v>
      </c>
      <c r="K566" s="343">
        <v>42426</v>
      </c>
      <c r="L566" s="134" t="s">
        <v>34</v>
      </c>
      <c r="M566" s="135" t="s">
        <v>1834</v>
      </c>
      <c r="N566" s="133"/>
      <c r="O566" s="322">
        <v>201371</v>
      </c>
      <c r="P566" s="190">
        <v>42481</v>
      </c>
      <c r="Q566" s="294">
        <v>1</v>
      </c>
    </row>
    <row r="567" spans="1:17" ht="25.5" x14ac:dyDescent="0.25">
      <c r="A567" s="374" t="s">
        <v>23</v>
      </c>
      <c r="B567" s="104">
        <v>2</v>
      </c>
      <c r="C567" s="76">
        <v>2</v>
      </c>
      <c r="D567" s="76">
        <v>8</v>
      </c>
      <c r="E567" s="76">
        <v>7</v>
      </c>
      <c r="F567" s="76">
        <v>6</v>
      </c>
      <c r="G567" s="76">
        <v>401503621</v>
      </c>
      <c r="H567" s="77" t="s">
        <v>254</v>
      </c>
      <c r="I567" s="78">
        <v>118000</v>
      </c>
      <c r="J567" s="79" t="s">
        <v>1825</v>
      </c>
      <c r="K567" s="343">
        <v>42460</v>
      </c>
      <c r="L567" s="134" t="s">
        <v>34</v>
      </c>
      <c r="M567" s="135" t="s">
        <v>1826</v>
      </c>
      <c r="N567" s="133">
        <v>42482</v>
      </c>
      <c r="O567" s="322">
        <v>202128</v>
      </c>
      <c r="P567" s="190">
        <v>42486</v>
      </c>
      <c r="Q567" s="294">
        <v>1</v>
      </c>
    </row>
    <row r="568" spans="1:17" x14ac:dyDescent="0.25">
      <c r="A568" s="374" t="s">
        <v>23</v>
      </c>
      <c r="B568" s="104">
        <v>2</v>
      </c>
      <c r="C568" s="76">
        <v>2</v>
      </c>
      <c r="D568" s="76">
        <v>8</v>
      </c>
      <c r="E568" s="76">
        <v>7</v>
      </c>
      <c r="F568" s="76">
        <v>6</v>
      </c>
      <c r="G568" s="207">
        <v>100844554</v>
      </c>
      <c r="H568" s="130" t="s">
        <v>1804</v>
      </c>
      <c r="I568" s="78">
        <v>472000</v>
      </c>
      <c r="J568" s="79" t="s">
        <v>1805</v>
      </c>
      <c r="K568" s="343">
        <v>42478</v>
      </c>
      <c r="L568" s="134" t="s">
        <v>43</v>
      </c>
      <c r="M568" s="135" t="s">
        <v>1803</v>
      </c>
      <c r="N568" s="133">
        <v>42520</v>
      </c>
      <c r="O568" s="322">
        <v>205823</v>
      </c>
      <c r="P568" s="190">
        <v>42527</v>
      </c>
      <c r="Q568" s="294">
        <v>1</v>
      </c>
    </row>
    <row r="569" spans="1:17" x14ac:dyDescent="0.25">
      <c r="A569" s="374" t="s">
        <v>23</v>
      </c>
      <c r="B569" s="104">
        <v>2</v>
      </c>
      <c r="C569" s="76">
        <v>2</v>
      </c>
      <c r="D569" s="76">
        <v>8</v>
      </c>
      <c r="E569" s="76">
        <v>7</v>
      </c>
      <c r="F569" s="76">
        <v>6</v>
      </c>
      <c r="G569" s="76">
        <v>4701429765</v>
      </c>
      <c r="H569" s="77" t="s">
        <v>1808</v>
      </c>
      <c r="I569" s="78">
        <v>81774</v>
      </c>
      <c r="J569" s="79" t="s">
        <v>1744</v>
      </c>
      <c r="K569" s="343">
        <v>42428</v>
      </c>
      <c r="L569" s="190" t="s">
        <v>1809</v>
      </c>
      <c r="M569" s="135" t="s">
        <v>1465</v>
      </c>
      <c r="N569" s="133">
        <v>42531</v>
      </c>
      <c r="O569" s="319">
        <v>206890</v>
      </c>
      <c r="P569" s="190">
        <v>42538</v>
      </c>
      <c r="Q569" s="294">
        <v>1</v>
      </c>
    </row>
    <row r="570" spans="1:17" x14ac:dyDescent="0.25">
      <c r="A570" s="374" t="s">
        <v>23</v>
      </c>
      <c r="B570" s="104">
        <v>2</v>
      </c>
      <c r="C570" s="76">
        <v>2</v>
      </c>
      <c r="D570" s="76">
        <v>8</v>
      </c>
      <c r="E570" s="76">
        <v>7</v>
      </c>
      <c r="F570" s="76">
        <v>6</v>
      </c>
      <c r="G570" s="207">
        <v>100698984</v>
      </c>
      <c r="H570" s="77" t="s">
        <v>1810</v>
      </c>
      <c r="I570" s="78">
        <v>94400</v>
      </c>
      <c r="J570" s="79" t="s">
        <v>1811</v>
      </c>
      <c r="K570" s="343">
        <v>42490</v>
      </c>
      <c r="L570" s="190" t="s">
        <v>43</v>
      </c>
      <c r="M570" s="135" t="s">
        <v>1812</v>
      </c>
      <c r="N570" s="133">
        <v>42531</v>
      </c>
      <c r="O570" s="135" t="s">
        <v>1813</v>
      </c>
      <c r="P570" s="190">
        <v>42542</v>
      </c>
      <c r="Q570" s="294"/>
    </row>
    <row r="571" spans="1:17" ht="25.5" x14ac:dyDescent="0.25">
      <c r="A571" s="374" t="s">
        <v>23</v>
      </c>
      <c r="B571" s="104">
        <v>2</v>
      </c>
      <c r="C571" s="76">
        <v>2</v>
      </c>
      <c r="D571" s="76">
        <v>8</v>
      </c>
      <c r="E571" s="76">
        <v>7</v>
      </c>
      <c r="F571" s="76">
        <v>6</v>
      </c>
      <c r="G571" s="76">
        <v>401503621</v>
      </c>
      <c r="H571" s="77" t="s">
        <v>254</v>
      </c>
      <c r="I571" s="78">
        <v>118000</v>
      </c>
      <c r="J571" s="79" t="s">
        <v>1823</v>
      </c>
      <c r="K571" s="343">
        <v>42520</v>
      </c>
      <c r="L571" s="134" t="s">
        <v>34</v>
      </c>
      <c r="M571" s="135" t="s">
        <v>1824</v>
      </c>
      <c r="N571" s="133">
        <v>42527</v>
      </c>
      <c r="O571" s="322">
        <v>207919</v>
      </c>
      <c r="P571" s="190">
        <v>42550</v>
      </c>
      <c r="Q571" s="294">
        <v>1</v>
      </c>
    </row>
    <row r="572" spans="1:17" x14ac:dyDescent="0.25">
      <c r="A572" s="374" t="s">
        <v>23</v>
      </c>
      <c r="B572" s="104">
        <v>2</v>
      </c>
      <c r="C572" s="76">
        <v>2</v>
      </c>
      <c r="D572" s="76">
        <v>8</v>
      </c>
      <c r="E572" s="76">
        <v>7</v>
      </c>
      <c r="F572" s="76">
        <v>6</v>
      </c>
      <c r="G572" s="76">
        <v>108028887</v>
      </c>
      <c r="H572" s="77" t="s">
        <v>1806</v>
      </c>
      <c r="I572" s="78">
        <v>399784</v>
      </c>
      <c r="J572" s="79" t="s">
        <v>47</v>
      </c>
      <c r="K572" s="343">
        <v>42234</v>
      </c>
      <c r="L572" s="134" t="s">
        <v>1788</v>
      </c>
      <c r="M572" s="135" t="s">
        <v>1807</v>
      </c>
      <c r="N572" s="133">
        <v>42531</v>
      </c>
      <c r="O572" s="136">
        <v>208772</v>
      </c>
      <c r="P572" s="190">
        <v>42538</v>
      </c>
      <c r="Q572" s="294"/>
    </row>
    <row r="573" spans="1:17" x14ac:dyDescent="0.25">
      <c r="A573" s="374" t="s">
        <v>23</v>
      </c>
      <c r="B573" s="104">
        <v>2</v>
      </c>
      <c r="C573" s="104">
        <v>2</v>
      </c>
      <c r="D573" s="104">
        <v>8</v>
      </c>
      <c r="E573" s="104">
        <v>7</v>
      </c>
      <c r="F573" s="104">
        <v>6</v>
      </c>
      <c r="G573" s="76">
        <v>103705596</v>
      </c>
      <c r="H573" s="130" t="s">
        <v>1864</v>
      </c>
      <c r="I573" s="78">
        <v>136290</v>
      </c>
      <c r="J573" s="79" t="s">
        <v>1865</v>
      </c>
      <c r="K573" s="343">
        <v>42340</v>
      </c>
      <c r="L573" s="134" t="s">
        <v>1866</v>
      </c>
      <c r="M573" s="135" t="s">
        <v>375</v>
      </c>
      <c r="N573" s="133">
        <v>42531</v>
      </c>
      <c r="O573" s="322">
        <v>209292</v>
      </c>
      <c r="P573" s="190">
        <v>42569</v>
      </c>
      <c r="Q573" s="294">
        <v>1</v>
      </c>
    </row>
    <row r="574" spans="1:17" x14ac:dyDescent="0.25">
      <c r="A574" s="374" t="s">
        <v>23</v>
      </c>
      <c r="B574" s="104">
        <v>2</v>
      </c>
      <c r="C574" s="76">
        <v>2</v>
      </c>
      <c r="D574" s="76">
        <v>8</v>
      </c>
      <c r="E574" s="76">
        <v>7</v>
      </c>
      <c r="F574" s="76">
        <v>6</v>
      </c>
      <c r="G574" s="76" t="s">
        <v>1846</v>
      </c>
      <c r="H574" s="77" t="s">
        <v>1847</v>
      </c>
      <c r="I574" s="78">
        <v>432000</v>
      </c>
      <c r="J574" s="79" t="s">
        <v>1848</v>
      </c>
      <c r="K574" s="343">
        <v>42563</v>
      </c>
      <c r="L574" s="134" t="s">
        <v>34</v>
      </c>
      <c r="M574" s="135" t="s">
        <v>1849</v>
      </c>
      <c r="N574" s="133">
        <v>42576</v>
      </c>
      <c r="O574" s="322">
        <v>210888</v>
      </c>
      <c r="P574" s="190">
        <v>42586</v>
      </c>
      <c r="Q574" s="294">
        <v>1</v>
      </c>
    </row>
    <row r="575" spans="1:17" ht="25.5" x14ac:dyDescent="0.25">
      <c r="A575" s="374" t="s">
        <v>23</v>
      </c>
      <c r="B575" s="104">
        <v>2</v>
      </c>
      <c r="C575" s="76">
        <v>2</v>
      </c>
      <c r="D575" s="76">
        <v>8</v>
      </c>
      <c r="E575" s="76">
        <v>7</v>
      </c>
      <c r="F575" s="76">
        <v>6</v>
      </c>
      <c r="G575" s="76">
        <v>401503621</v>
      </c>
      <c r="H575" s="77" t="s">
        <v>254</v>
      </c>
      <c r="I575" s="78">
        <v>118000</v>
      </c>
      <c r="J575" s="79" t="s">
        <v>1827</v>
      </c>
      <c r="K575" s="343">
        <v>42551</v>
      </c>
      <c r="L575" s="134" t="s">
        <v>34</v>
      </c>
      <c r="M575" s="135" t="s">
        <v>1828</v>
      </c>
      <c r="N575" s="133">
        <v>42586</v>
      </c>
      <c r="O575" s="322">
        <v>211020</v>
      </c>
      <c r="P575" s="190">
        <v>42604</v>
      </c>
      <c r="Q575" s="294">
        <v>1</v>
      </c>
    </row>
    <row r="576" spans="1:17" x14ac:dyDescent="0.25">
      <c r="A576" s="374" t="s">
        <v>23</v>
      </c>
      <c r="B576" s="104">
        <v>2</v>
      </c>
      <c r="C576" s="76">
        <v>2</v>
      </c>
      <c r="D576" s="76">
        <v>8</v>
      </c>
      <c r="E576" s="76">
        <v>7</v>
      </c>
      <c r="F576" s="76">
        <v>6</v>
      </c>
      <c r="G576" s="76">
        <v>107952335</v>
      </c>
      <c r="H576" s="77" t="s">
        <v>1843</v>
      </c>
      <c r="I576" s="78">
        <v>442700</v>
      </c>
      <c r="J576" s="79" t="s">
        <v>1844</v>
      </c>
      <c r="K576" s="343">
        <v>42541</v>
      </c>
      <c r="L576" s="134" t="s">
        <v>34</v>
      </c>
      <c r="M576" s="135" t="s">
        <v>1845</v>
      </c>
      <c r="N576" s="133"/>
      <c r="O576" s="136">
        <v>211022</v>
      </c>
      <c r="P576" s="190">
        <v>42590</v>
      </c>
      <c r="Q576" s="294"/>
    </row>
    <row r="577" spans="1:17" x14ac:dyDescent="0.25">
      <c r="A577" s="374" t="s">
        <v>23</v>
      </c>
      <c r="B577" s="104">
        <v>2</v>
      </c>
      <c r="C577" s="76">
        <v>2</v>
      </c>
      <c r="D577" s="76">
        <v>8</v>
      </c>
      <c r="E577" s="76">
        <v>7</v>
      </c>
      <c r="F577" s="76">
        <v>6</v>
      </c>
      <c r="G577" s="191" t="s">
        <v>1817</v>
      </c>
      <c r="H577" s="208" t="s">
        <v>1818</v>
      </c>
      <c r="I577" s="78">
        <v>461232.5</v>
      </c>
      <c r="J577" s="79" t="s">
        <v>1819</v>
      </c>
      <c r="K577" s="343">
        <v>42562</v>
      </c>
      <c r="L577" s="134" t="s">
        <v>34</v>
      </c>
      <c r="M577" s="135" t="s">
        <v>1820</v>
      </c>
      <c r="N577" s="133">
        <v>42600</v>
      </c>
      <c r="O577" s="136">
        <v>212144</v>
      </c>
      <c r="P577" s="190">
        <v>42608</v>
      </c>
      <c r="Q577" s="294"/>
    </row>
    <row r="578" spans="1:17" x14ac:dyDescent="0.25">
      <c r="A578" s="374" t="s">
        <v>23</v>
      </c>
      <c r="B578" s="104">
        <v>2</v>
      </c>
      <c r="C578" s="76">
        <v>2</v>
      </c>
      <c r="D578" s="76">
        <v>8</v>
      </c>
      <c r="E578" s="76">
        <v>7</v>
      </c>
      <c r="F578" s="76">
        <v>6</v>
      </c>
      <c r="G578" s="76">
        <v>130138192</v>
      </c>
      <c r="H578" s="77" t="s">
        <v>1814</v>
      </c>
      <c r="I578" s="78">
        <v>1036040</v>
      </c>
      <c r="J578" s="79" t="s">
        <v>1815</v>
      </c>
      <c r="K578" s="343">
        <v>42545</v>
      </c>
      <c r="L578" s="134" t="s">
        <v>34</v>
      </c>
      <c r="M578" s="135" t="s">
        <v>1816</v>
      </c>
      <c r="N578" s="133">
        <v>42557</v>
      </c>
      <c r="O578" s="322">
        <v>212168</v>
      </c>
      <c r="P578" s="190">
        <v>42601</v>
      </c>
      <c r="Q578" s="294">
        <v>1</v>
      </c>
    </row>
    <row r="579" spans="1:17" x14ac:dyDescent="0.25">
      <c r="A579" s="374" t="s">
        <v>23</v>
      </c>
      <c r="B579" s="104">
        <v>2</v>
      </c>
      <c r="C579" s="76">
        <v>2</v>
      </c>
      <c r="D579" s="76">
        <v>8</v>
      </c>
      <c r="E579" s="76">
        <v>7</v>
      </c>
      <c r="F579" s="76">
        <v>6</v>
      </c>
      <c r="G579" s="76">
        <v>101857587</v>
      </c>
      <c r="H579" s="77" t="s">
        <v>1839</v>
      </c>
      <c r="I579" s="78">
        <v>637908</v>
      </c>
      <c r="J579" s="79" t="s">
        <v>1840</v>
      </c>
      <c r="K579" s="343">
        <v>42600</v>
      </c>
      <c r="L579" s="134" t="s">
        <v>34</v>
      </c>
      <c r="M579" s="135" t="s">
        <v>1841</v>
      </c>
      <c r="N579" s="133">
        <v>42606</v>
      </c>
      <c r="O579" s="322">
        <v>212940</v>
      </c>
      <c r="P579" s="190">
        <v>42607</v>
      </c>
      <c r="Q579" s="294">
        <v>1</v>
      </c>
    </row>
    <row r="580" spans="1:17" x14ac:dyDescent="0.25">
      <c r="A580" s="374" t="s">
        <v>23</v>
      </c>
      <c r="B580" s="104">
        <v>2</v>
      </c>
      <c r="C580" s="76">
        <v>2</v>
      </c>
      <c r="D580" s="76">
        <v>8</v>
      </c>
      <c r="E580" s="76">
        <v>7</v>
      </c>
      <c r="F580" s="76">
        <v>6</v>
      </c>
      <c r="G580" s="76">
        <v>130244618</v>
      </c>
      <c r="H580" s="77" t="s">
        <v>1821</v>
      </c>
      <c r="I580" s="78">
        <v>601800</v>
      </c>
      <c r="J580" s="79" t="s">
        <v>409</v>
      </c>
      <c r="K580" s="343">
        <v>42594</v>
      </c>
      <c r="L580" s="134" t="s">
        <v>34</v>
      </c>
      <c r="M580" s="135" t="s">
        <v>1822</v>
      </c>
      <c r="N580" s="133">
        <v>42601</v>
      </c>
      <c r="O580" s="136">
        <v>213005</v>
      </c>
      <c r="P580" s="190">
        <v>42611</v>
      </c>
      <c r="Q580" s="294"/>
    </row>
    <row r="581" spans="1:17" ht="25.5" x14ac:dyDescent="0.25">
      <c r="A581" s="374" t="s">
        <v>23</v>
      </c>
      <c r="B581" s="104">
        <v>2</v>
      </c>
      <c r="C581" s="76">
        <v>2</v>
      </c>
      <c r="D581" s="76">
        <v>8</v>
      </c>
      <c r="E581" s="76">
        <v>7</v>
      </c>
      <c r="F581" s="76">
        <v>6</v>
      </c>
      <c r="G581" s="76">
        <v>401503621</v>
      </c>
      <c r="H581" s="77" t="s">
        <v>254</v>
      </c>
      <c r="I581" s="78">
        <v>118000</v>
      </c>
      <c r="J581" s="79" t="s">
        <v>1850</v>
      </c>
      <c r="K581" s="343">
        <v>42581</v>
      </c>
      <c r="L581" s="134" t="s">
        <v>34</v>
      </c>
      <c r="M581" s="135" t="s">
        <v>1851</v>
      </c>
      <c r="N581" s="133">
        <v>42606</v>
      </c>
      <c r="O581" s="322">
        <v>213058</v>
      </c>
      <c r="P581" s="190">
        <v>42612</v>
      </c>
      <c r="Q581" s="294">
        <v>1</v>
      </c>
    </row>
    <row r="582" spans="1:17" x14ac:dyDescent="0.25">
      <c r="A582" s="374" t="s">
        <v>23</v>
      </c>
      <c r="B582" s="104">
        <v>2</v>
      </c>
      <c r="C582" s="76">
        <v>2</v>
      </c>
      <c r="D582" s="76">
        <v>8</v>
      </c>
      <c r="E582" s="76">
        <v>7</v>
      </c>
      <c r="F582" s="76">
        <v>6</v>
      </c>
      <c r="G582" s="76">
        <v>101857587</v>
      </c>
      <c r="H582" s="77" t="s">
        <v>1839</v>
      </c>
      <c r="I582" s="78">
        <v>2891000</v>
      </c>
      <c r="J582" s="79" t="s">
        <v>1842</v>
      </c>
      <c r="K582" s="343">
        <v>42600</v>
      </c>
      <c r="L582" s="134" t="s">
        <v>34</v>
      </c>
      <c r="M582" s="135" t="s">
        <v>611</v>
      </c>
      <c r="N582" s="133">
        <v>42605</v>
      </c>
      <c r="O582" s="322">
        <v>213534</v>
      </c>
      <c r="P582" s="190">
        <v>42621</v>
      </c>
      <c r="Q582" s="294">
        <v>1</v>
      </c>
    </row>
    <row r="583" spans="1:17" x14ac:dyDescent="0.25">
      <c r="A583" s="374" t="s">
        <v>23</v>
      </c>
      <c r="B583" s="104">
        <v>2</v>
      </c>
      <c r="C583" s="76">
        <v>2</v>
      </c>
      <c r="D583" s="76">
        <v>8</v>
      </c>
      <c r="E583" s="76">
        <v>7</v>
      </c>
      <c r="F583" s="76">
        <v>6</v>
      </c>
      <c r="G583" s="76">
        <v>130777845</v>
      </c>
      <c r="H583" s="77" t="s">
        <v>1836</v>
      </c>
      <c r="I583" s="78">
        <v>265502.83</v>
      </c>
      <c r="J583" s="79" t="s">
        <v>1837</v>
      </c>
      <c r="K583" s="343">
        <v>42557</v>
      </c>
      <c r="L583" s="134" t="s">
        <v>34</v>
      </c>
      <c r="M583" s="135" t="s">
        <v>1838</v>
      </c>
      <c r="N583" s="133">
        <v>42577</v>
      </c>
      <c r="O583" s="322">
        <v>213912</v>
      </c>
      <c r="P583" s="190">
        <v>42622</v>
      </c>
      <c r="Q583" s="294">
        <v>1</v>
      </c>
    </row>
    <row r="584" spans="1:17" x14ac:dyDescent="0.25">
      <c r="A584" s="374" t="s">
        <v>23</v>
      </c>
      <c r="B584" s="104">
        <v>2</v>
      </c>
      <c r="C584" s="104">
        <v>2</v>
      </c>
      <c r="D584" s="104">
        <v>8</v>
      </c>
      <c r="E584" s="104">
        <v>7</v>
      </c>
      <c r="F584" s="104">
        <v>6</v>
      </c>
      <c r="G584" s="104">
        <v>430150363</v>
      </c>
      <c r="H584" s="144" t="s">
        <v>1854</v>
      </c>
      <c r="I584" s="78">
        <v>550000</v>
      </c>
      <c r="J584" s="149" t="s">
        <v>1855</v>
      </c>
      <c r="K584" s="348">
        <v>42641</v>
      </c>
      <c r="L584" s="202" t="s">
        <v>34</v>
      </c>
      <c r="M584" s="104" t="s">
        <v>1856</v>
      </c>
      <c r="N584" s="150">
        <v>42684</v>
      </c>
      <c r="O584" s="202">
        <v>217160</v>
      </c>
      <c r="P584" s="203">
        <v>42685</v>
      </c>
      <c r="Q584" s="294"/>
    </row>
    <row r="585" spans="1:17" x14ac:dyDescent="0.25">
      <c r="A585" s="374" t="s">
        <v>23</v>
      </c>
      <c r="B585" s="104">
        <v>2</v>
      </c>
      <c r="C585" s="104">
        <v>2</v>
      </c>
      <c r="D585" s="104">
        <v>8</v>
      </c>
      <c r="E585" s="104">
        <v>7</v>
      </c>
      <c r="F585" s="104">
        <v>6</v>
      </c>
      <c r="G585" s="104">
        <v>401500779</v>
      </c>
      <c r="H585" s="144" t="s">
        <v>1857</v>
      </c>
      <c r="I585" s="78">
        <v>325358.59999999998</v>
      </c>
      <c r="J585" s="149" t="s">
        <v>1858</v>
      </c>
      <c r="K585" s="348">
        <v>42674</v>
      </c>
      <c r="L585" s="202" t="s">
        <v>113</v>
      </c>
      <c r="M585" s="104" t="s">
        <v>1599</v>
      </c>
      <c r="N585" s="150">
        <v>42675</v>
      </c>
      <c r="O585" s="202">
        <v>217491</v>
      </c>
      <c r="P585" s="203">
        <v>42689</v>
      </c>
      <c r="Q585" s="294"/>
    </row>
    <row r="586" spans="1:17" x14ac:dyDescent="0.25">
      <c r="A586" s="374" t="s">
        <v>23</v>
      </c>
      <c r="B586" s="104">
        <v>2</v>
      </c>
      <c r="C586" s="76">
        <v>2</v>
      </c>
      <c r="D586" s="76">
        <v>8</v>
      </c>
      <c r="E586" s="76">
        <v>7</v>
      </c>
      <c r="F586" s="76">
        <v>4</v>
      </c>
      <c r="G586" s="76" t="s">
        <v>1859</v>
      </c>
      <c r="H586" s="167" t="s">
        <v>1860</v>
      </c>
      <c r="I586" s="174">
        <v>338481</v>
      </c>
      <c r="J586" s="175" t="s">
        <v>1861</v>
      </c>
      <c r="K586" s="343">
        <v>42242</v>
      </c>
      <c r="L586" s="81" t="s">
        <v>1862</v>
      </c>
      <c r="M586" s="82" t="s">
        <v>1863</v>
      </c>
      <c r="N586" s="80">
        <v>42732</v>
      </c>
      <c r="O586" s="83">
        <v>220276</v>
      </c>
      <c r="P586" s="80">
        <v>42732</v>
      </c>
      <c r="Q586" s="294"/>
    </row>
    <row r="587" spans="1:17" x14ac:dyDescent="0.25">
      <c r="A587" s="374" t="s">
        <v>23</v>
      </c>
      <c r="B587" s="104">
        <v>2</v>
      </c>
      <c r="C587" s="76">
        <v>2</v>
      </c>
      <c r="D587" s="76">
        <v>8</v>
      </c>
      <c r="E587" s="76">
        <v>7</v>
      </c>
      <c r="F587" s="76">
        <v>6</v>
      </c>
      <c r="G587" s="76" t="s">
        <v>1779</v>
      </c>
      <c r="H587" s="130" t="s">
        <v>1780</v>
      </c>
      <c r="I587" s="78">
        <v>1380000</v>
      </c>
      <c r="J587" s="79" t="s">
        <v>1781</v>
      </c>
      <c r="K587" s="343">
        <v>42768</v>
      </c>
      <c r="L587" s="134" t="s">
        <v>34</v>
      </c>
      <c r="M587" s="135" t="s">
        <v>1782</v>
      </c>
      <c r="N587" s="133">
        <v>42769</v>
      </c>
      <c r="O587" s="136">
        <v>223066</v>
      </c>
      <c r="P587" s="190">
        <v>42773</v>
      </c>
      <c r="Q587" s="294"/>
    </row>
    <row r="588" spans="1:17" x14ac:dyDescent="0.25">
      <c r="A588" s="372" t="s">
        <v>6</v>
      </c>
      <c r="B588" s="27">
        <v>2</v>
      </c>
      <c r="C588" s="34">
        <v>2</v>
      </c>
      <c r="D588" s="34">
        <v>8</v>
      </c>
      <c r="E588" s="34">
        <v>9</v>
      </c>
      <c r="F588" s="34">
        <v>6</v>
      </c>
      <c r="G588" s="28" t="s">
        <v>8</v>
      </c>
      <c r="H588" s="99" t="s">
        <v>1867</v>
      </c>
      <c r="I588" s="30">
        <f>SUM(I589:I590)</f>
        <v>42001251.079999998</v>
      </c>
      <c r="J588" s="31"/>
      <c r="K588" s="338"/>
      <c r="L588" s="139"/>
      <c r="M588" s="34"/>
      <c r="N588" s="35"/>
      <c r="O588" s="97" t="s">
        <v>22</v>
      </c>
      <c r="P588" s="35"/>
      <c r="Q588" s="294"/>
    </row>
    <row r="589" spans="1:17" ht="25.5" x14ac:dyDescent="0.25">
      <c r="A589" s="374" t="s">
        <v>23</v>
      </c>
      <c r="B589" s="104">
        <v>2</v>
      </c>
      <c r="C589" s="76">
        <v>2</v>
      </c>
      <c r="D589" s="76">
        <v>8</v>
      </c>
      <c r="E589" s="76">
        <v>9</v>
      </c>
      <c r="F589" s="76">
        <v>6</v>
      </c>
      <c r="G589" s="76">
        <v>401010062</v>
      </c>
      <c r="H589" s="130" t="s">
        <v>1868</v>
      </c>
      <c r="I589" s="78">
        <v>29189906.050000001</v>
      </c>
      <c r="J589" s="79" t="s">
        <v>1869</v>
      </c>
      <c r="K589" s="343" t="s">
        <v>1777</v>
      </c>
      <c r="L589" s="134" t="s">
        <v>113</v>
      </c>
      <c r="M589" s="135" t="s">
        <v>1870</v>
      </c>
      <c r="N589" s="133"/>
      <c r="O589" s="136">
        <v>210478</v>
      </c>
      <c r="P589" s="190">
        <v>42577</v>
      </c>
      <c r="Q589" s="294"/>
    </row>
    <row r="590" spans="1:17" ht="25.5" x14ac:dyDescent="0.25">
      <c r="A590" s="374" t="s">
        <v>23</v>
      </c>
      <c r="B590" s="104">
        <v>2</v>
      </c>
      <c r="C590" s="76">
        <v>2</v>
      </c>
      <c r="D590" s="76">
        <v>8</v>
      </c>
      <c r="E590" s="76">
        <v>9</v>
      </c>
      <c r="F590" s="76">
        <v>6</v>
      </c>
      <c r="G590" s="76">
        <v>401010062</v>
      </c>
      <c r="H590" s="130" t="s">
        <v>1868</v>
      </c>
      <c r="I590" s="78">
        <v>12811345.029999999</v>
      </c>
      <c r="J590" s="79" t="s">
        <v>1869</v>
      </c>
      <c r="K590" s="343" t="s">
        <v>1777</v>
      </c>
      <c r="L590" s="134" t="s">
        <v>113</v>
      </c>
      <c r="M590" s="135" t="s">
        <v>726</v>
      </c>
      <c r="N590" s="133"/>
      <c r="O590" s="136">
        <v>210511</v>
      </c>
      <c r="P590" s="190">
        <v>42577</v>
      </c>
      <c r="Q590" s="294"/>
    </row>
    <row r="591" spans="1:17" x14ac:dyDescent="0.25">
      <c r="A591" s="372" t="s">
        <v>6</v>
      </c>
      <c r="B591" s="27">
        <v>2</v>
      </c>
      <c r="C591" s="34">
        <v>3</v>
      </c>
      <c r="D591" s="34">
        <v>1</v>
      </c>
      <c r="E591" s="34">
        <v>1</v>
      </c>
      <c r="F591" s="34">
        <v>1</v>
      </c>
      <c r="G591" s="28" t="s">
        <v>8</v>
      </c>
      <c r="H591" s="99" t="s">
        <v>1871</v>
      </c>
      <c r="I591" s="30">
        <f>SUM(I592:I698)</f>
        <v>15573339.653999999</v>
      </c>
      <c r="J591" s="31"/>
      <c r="K591" s="338"/>
      <c r="L591" s="139"/>
      <c r="M591" s="34"/>
      <c r="N591" s="35"/>
      <c r="O591" s="97" t="s">
        <v>22</v>
      </c>
      <c r="P591" s="35"/>
      <c r="Q591" s="294"/>
    </row>
    <row r="592" spans="1:17" ht="25.5" x14ac:dyDescent="0.25">
      <c r="A592" s="374" t="s">
        <v>23</v>
      </c>
      <c r="B592" s="104">
        <v>2</v>
      </c>
      <c r="C592" s="104">
        <v>3</v>
      </c>
      <c r="D592" s="113">
        <v>1</v>
      </c>
      <c r="E592" s="104">
        <v>1</v>
      </c>
      <c r="F592" s="104">
        <v>1</v>
      </c>
      <c r="G592" s="105" t="s">
        <v>277</v>
      </c>
      <c r="H592" s="143" t="s">
        <v>278</v>
      </c>
      <c r="I592" s="78">
        <f>58875*1.18</f>
        <v>69472.5</v>
      </c>
      <c r="J592" s="79" t="s">
        <v>1370</v>
      </c>
      <c r="K592" s="343"/>
      <c r="L592" s="81" t="s">
        <v>34</v>
      </c>
      <c r="M592" s="135" t="s">
        <v>1371</v>
      </c>
      <c r="N592" s="133">
        <v>42705</v>
      </c>
      <c r="O592" s="136">
        <v>3976</v>
      </c>
      <c r="P592" s="133">
        <v>42709</v>
      </c>
      <c r="Q592" s="294"/>
    </row>
    <row r="593" spans="1:17" ht="25.5" x14ac:dyDescent="0.25">
      <c r="A593" s="374" t="s">
        <v>23</v>
      </c>
      <c r="B593" s="104">
        <v>2</v>
      </c>
      <c r="C593" s="104">
        <v>3</v>
      </c>
      <c r="D593" s="113">
        <v>1</v>
      </c>
      <c r="E593" s="104">
        <v>1</v>
      </c>
      <c r="F593" s="104">
        <v>1</v>
      </c>
      <c r="G593" s="105" t="s">
        <v>1127</v>
      </c>
      <c r="H593" s="167" t="s">
        <v>1128</v>
      </c>
      <c r="I593" s="168">
        <f>53700*1.18</f>
        <v>63366</v>
      </c>
      <c r="J593" s="79" t="s">
        <v>1129</v>
      </c>
      <c r="K593" s="343">
        <v>41648</v>
      </c>
      <c r="L593" s="169" t="s">
        <v>34</v>
      </c>
      <c r="M593" s="170" t="s">
        <v>1130</v>
      </c>
      <c r="N593" s="171">
        <v>41688</v>
      </c>
      <c r="O593" s="172">
        <v>69887</v>
      </c>
      <c r="P593" s="171">
        <v>41672</v>
      </c>
      <c r="Q593" s="294"/>
    </row>
    <row r="594" spans="1:17" x14ac:dyDescent="0.25">
      <c r="A594" s="374" t="s">
        <v>23</v>
      </c>
      <c r="B594" s="104">
        <v>2</v>
      </c>
      <c r="C594" s="104">
        <v>3</v>
      </c>
      <c r="D594" s="113">
        <v>1</v>
      </c>
      <c r="E594" s="104">
        <v>1</v>
      </c>
      <c r="F594" s="104">
        <v>1</v>
      </c>
      <c r="G594" s="105" t="s">
        <v>281</v>
      </c>
      <c r="H594" s="163" t="s">
        <v>282</v>
      </c>
      <c r="I594" s="78">
        <v>17400</v>
      </c>
      <c r="J594" s="164" t="s">
        <v>1131</v>
      </c>
      <c r="K594" s="347">
        <v>42079</v>
      </c>
      <c r="L594" s="165" t="s">
        <v>34</v>
      </c>
      <c r="M594" s="104" t="s">
        <v>1132</v>
      </c>
      <c r="N594" s="147">
        <v>42149</v>
      </c>
      <c r="O594" s="325">
        <v>159792</v>
      </c>
      <c r="P594" s="166">
        <v>42152</v>
      </c>
      <c r="Q594" s="294">
        <v>1</v>
      </c>
    </row>
    <row r="595" spans="1:17" x14ac:dyDescent="0.25">
      <c r="A595" s="374" t="s">
        <v>23</v>
      </c>
      <c r="B595" s="104">
        <v>2</v>
      </c>
      <c r="C595" s="104">
        <v>3</v>
      </c>
      <c r="D595" s="113">
        <v>1</v>
      </c>
      <c r="E595" s="104">
        <v>1</v>
      </c>
      <c r="F595" s="104">
        <v>1</v>
      </c>
      <c r="G595" s="105" t="s">
        <v>281</v>
      </c>
      <c r="H595" s="163" t="s">
        <v>282</v>
      </c>
      <c r="I595" s="78">
        <v>26373</v>
      </c>
      <c r="J595" s="164" t="s">
        <v>1872</v>
      </c>
      <c r="K595" s="347">
        <v>42079</v>
      </c>
      <c r="L595" s="165" t="s">
        <v>34</v>
      </c>
      <c r="M595" s="191" t="s">
        <v>1132</v>
      </c>
      <c r="N595" s="147"/>
      <c r="O595" s="325">
        <v>159792</v>
      </c>
      <c r="P595" s="166">
        <v>42091</v>
      </c>
      <c r="Q595" s="294">
        <v>1</v>
      </c>
    </row>
    <row r="596" spans="1:17" x14ac:dyDescent="0.25">
      <c r="A596" s="374" t="s">
        <v>23</v>
      </c>
      <c r="B596" s="104">
        <v>2</v>
      </c>
      <c r="C596" s="104">
        <v>3</v>
      </c>
      <c r="D596" s="113">
        <v>1</v>
      </c>
      <c r="E596" s="104">
        <v>1</v>
      </c>
      <c r="F596" s="104">
        <v>1</v>
      </c>
      <c r="G596" s="105" t="s">
        <v>281</v>
      </c>
      <c r="H596" s="163" t="s">
        <v>282</v>
      </c>
      <c r="I596" s="168">
        <f>250000*1.18</f>
        <v>295000</v>
      </c>
      <c r="J596" s="79" t="s">
        <v>1133</v>
      </c>
      <c r="K596" s="343">
        <v>42065</v>
      </c>
      <c r="L596" s="169" t="s">
        <v>34</v>
      </c>
      <c r="M596" s="170" t="s">
        <v>1134</v>
      </c>
      <c r="N596" s="171">
        <v>42179</v>
      </c>
      <c r="O596" s="324">
        <v>161993</v>
      </c>
      <c r="P596" s="171">
        <v>42166</v>
      </c>
      <c r="Q596" s="294">
        <v>1</v>
      </c>
    </row>
    <row r="597" spans="1:17" x14ac:dyDescent="0.25">
      <c r="A597" s="374" t="s">
        <v>23</v>
      </c>
      <c r="B597" s="104">
        <v>2</v>
      </c>
      <c r="C597" s="104">
        <v>3</v>
      </c>
      <c r="D597" s="113">
        <v>1</v>
      </c>
      <c r="E597" s="104">
        <v>1</v>
      </c>
      <c r="F597" s="104">
        <v>1</v>
      </c>
      <c r="G597" s="105" t="s">
        <v>281</v>
      </c>
      <c r="H597" s="163" t="s">
        <v>282</v>
      </c>
      <c r="I597" s="174">
        <v>44132</v>
      </c>
      <c r="J597" s="175" t="s">
        <v>1254</v>
      </c>
      <c r="K597" s="343">
        <v>42079</v>
      </c>
      <c r="L597" s="81" t="s">
        <v>34</v>
      </c>
      <c r="M597" s="82" t="s">
        <v>1255</v>
      </c>
      <c r="N597" s="80">
        <v>42228</v>
      </c>
      <c r="O597" s="317">
        <v>172592</v>
      </c>
      <c r="P597" s="80">
        <v>42234</v>
      </c>
      <c r="Q597" s="294">
        <v>1</v>
      </c>
    </row>
    <row r="598" spans="1:17" x14ac:dyDescent="0.25">
      <c r="A598" s="374" t="s">
        <v>23</v>
      </c>
      <c r="B598" s="104">
        <v>2</v>
      </c>
      <c r="C598" s="104">
        <v>3</v>
      </c>
      <c r="D598" s="113">
        <v>1</v>
      </c>
      <c r="E598" s="104">
        <v>1</v>
      </c>
      <c r="F598" s="104">
        <v>1</v>
      </c>
      <c r="G598" s="104" t="s">
        <v>1320</v>
      </c>
      <c r="H598" s="143" t="s">
        <v>1321</v>
      </c>
      <c r="I598" s="78">
        <v>176056</v>
      </c>
      <c r="J598" s="164" t="s">
        <v>406</v>
      </c>
      <c r="K598" s="347">
        <v>42160</v>
      </c>
      <c r="L598" s="165" t="s">
        <v>34</v>
      </c>
      <c r="M598" s="104" t="s">
        <v>1873</v>
      </c>
      <c r="N598" s="147">
        <v>42228</v>
      </c>
      <c r="O598" s="165">
        <v>173070</v>
      </c>
      <c r="P598" s="166">
        <v>42237</v>
      </c>
      <c r="Q598" s="294"/>
    </row>
    <row r="599" spans="1:17" x14ac:dyDescent="0.25">
      <c r="A599" s="374" t="s">
        <v>23</v>
      </c>
      <c r="B599" s="104">
        <v>2</v>
      </c>
      <c r="C599" s="104">
        <v>3</v>
      </c>
      <c r="D599" s="113">
        <v>1</v>
      </c>
      <c r="E599" s="104">
        <v>1</v>
      </c>
      <c r="F599" s="104">
        <v>1</v>
      </c>
      <c r="G599" s="105" t="s">
        <v>281</v>
      </c>
      <c r="H599" s="163" t="s">
        <v>282</v>
      </c>
      <c r="I599" s="78">
        <f>26000*1.18</f>
        <v>30680</v>
      </c>
      <c r="J599" s="164" t="s">
        <v>1101</v>
      </c>
      <c r="K599" s="347">
        <v>42079</v>
      </c>
      <c r="L599" s="165" t="s">
        <v>34</v>
      </c>
      <c r="M599" s="104" t="s">
        <v>1102</v>
      </c>
      <c r="N599" s="147">
        <v>42151</v>
      </c>
      <c r="O599" s="325">
        <v>173905</v>
      </c>
      <c r="P599" s="166">
        <v>42242</v>
      </c>
      <c r="Q599" s="294">
        <v>1</v>
      </c>
    </row>
    <row r="600" spans="1:17" x14ac:dyDescent="0.25">
      <c r="A600" s="374" t="s">
        <v>23</v>
      </c>
      <c r="B600" s="104">
        <v>2</v>
      </c>
      <c r="C600" s="104">
        <v>3</v>
      </c>
      <c r="D600" s="113">
        <v>1</v>
      </c>
      <c r="E600" s="104">
        <v>1</v>
      </c>
      <c r="F600" s="104">
        <v>1</v>
      </c>
      <c r="G600" s="105" t="s">
        <v>1181</v>
      </c>
      <c r="H600" s="163" t="s">
        <v>1546</v>
      </c>
      <c r="I600" s="78">
        <v>490880</v>
      </c>
      <c r="J600" s="164" t="s">
        <v>409</v>
      </c>
      <c r="K600" s="347">
        <v>41743</v>
      </c>
      <c r="L600" s="165" t="s">
        <v>34</v>
      </c>
      <c r="M600" s="191" t="s">
        <v>1874</v>
      </c>
      <c r="N600" s="147">
        <v>42037</v>
      </c>
      <c r="O600" s="165">
        <v>182973</v>
      </c>
      <c r="P600" s="166">
        <v>42306</v>
      </c>
      <c r="Q600" s="294"/>
    </row>
    <row r="601" spans="1:17" x14ac:dyDescent="0.25">
      <c r="A601" s="374" t="s">
        <v>23</v>
      </c>
      <c r="B601" s="104">
        <v>2</v>
      </c>
      <c r="C601" s="104">
        <v>3</v>
      </c>
      <c r="D601" s="113">
        <v>1</v>
      </c>
      <c r="E601" s="104">
        <v>1</v>
      </c>
      <c r="F601" s="104">
        <v>1</v>
      </c>
      <c r="G601" s="104" t="s">
        <v>1260</v>
      </c>
      <c r="H601" s="163" t="s">
        <v>1261</v>
      </c>
      <c r="I601" s="78">
        <v>85910</v>
      </c>
      <c r="J601" s="164" t="s">
        <v>1262</v>
      </c>
      <c r="K601" s="347">
        <v>41793</v>
      </c>
      <c r="L601" s="165" t="s">
        <v>34</v>
      </c>
      <c r="M601" s="104" t="s">
        <v>1263</v>
      </c>
      <c r="N601" s="147">
        <v>42300</v>
      </c>
      <c r="O601" s="325">
        <v>182992</v>
      </c>
      <c r="P601" s="166">
        <v>42306</v>
      </c>
      <c r="Q601" s="294">
        <v>1</v>
      </c>
    </row>
    <row r="602" spans="1:17" x14ac:dyDescent="0.25">
      <c r="A602" s="374" t="s">
        <v>23</v>
      </c>
      <c r="B602" s="104">
        <v>2</v>
      </c>
      <c r="C602" s="104">
        <v>3</v>
      </c>
      <c r="D602" s="113">
        <v>1</v>
      </c>
      <c r="E602" s="104">
        <v>1</v>
      </c>
      <c r="F602" s="104">
        <v>1</v>
      </c>
      <c r="G602" s="105" t="s">
        <v>281</v>
      </c>
      <c r="H602" s="163" t="s">
        <v>282</v>
      </c>
      <c r="I602" s="78">
        <v>67330.8</v>
      </c>
      <c r="J602" s="164" t="s">
        <v>1875</v>
      </c>
      <c r="K602" s="347">
        <v>42243</v>
      </c>
      <c r="L602" s="165" t="s">
        <v>34</v>
      </c>
      <c r="M602" s="104" t="s">
        <v>1876</v>
      </c>
      <c r="N602" s="147">
        <v>42310</v>
      </c>
      <c r="O602" s="325">
        <v>184649</v>
      </c>
      <c r="P602" s="166">
        <v>42321</v>
      </c>
      <c r="Q602" s="294">
        <v>1</v>
      </c>
    </row>
    <row r="603" spans="1:17" x14ac:dyDescent="0.25">
      <c r="A603" s="374" t="s">
        <v>23</v>
      </c>
      <c r="B603" s="104">
        <v>2</v>
      </c>
      <c r="C603" s="104">
        <v>3</v>
      </c>
      <c r="D603" s="113">
        <v>1</v>
      </c>
      <c r="E603" s="104">
        <v>1</v>
      </c>
      <c r="F603" s="104">
        <v>1</v>
      </c>
      <c r="G603" s="104" t="s">
        <v>1549</v>
      </c>
      <c r="H603" s="130" t="s">
        <v>1550</v>
      </c>
      <c r="I603" s="78">
        <v>246856</v>
      </c>
      <c r="J603" s="164" t="s">
        <v>1877</v>
      </c>
      <c r="K603" s="347">
        <v>42161</v>
      </c>
      <c r="L603" s="165" t="s">
        <v>34</v>
      </c>
      <c r="M603" s="104" t="s">
        <v>1878</v>
      </c>
      <c r="N603" s="147">
        <v>42313</v>
      </c>
      <c r="O603" s="165">
        <v>185275</v>
      </c>
      <c r="P603" s="203">
        <v>42326</v>
      </c>
      <c r="Q603" s="294"/>
    </row>
    <row r="604" spans="1:17" ht="25.5" x14ac:dyDescent="0.25">
      <c r="A604" s="374" t="s">
        <v>23</v>
      </c>
      <c r="B604" s="104">
        <v>2</v>
      </c>
      <c r="C604" s="104">
        <v>3</v>
      </c>
      <c r="D604" s="113">
        <v>1</v>
      </c>
      <c r="E604" s="104">
        <v>1</v>
      </c>
      <c r="F604" s="104">
        <v>1</v>
      </c>
      <c r="G604" s="105" t="s">
        <v>1167</v>
      </c>
      <c r="H604" s="143" t="s">
        <v>1168</v>
      </c>
      <c r="I604" s="168">
        <v>9522.6</v>
      </c>
      <c r="J604" s="79" t="s">
        <v>1264</v>
      </c>
      <c r="K604" s="343">
        <v>42347</v>
      </c>
      <c r="L604" s="169" t="s">
        <v>34</v>
      </c>
      <c r="M604" s="170" t="s">
        <v>1265</v>
      </c>
      <c r="N604" s="171">
        <v>42541</v>
      </c>
      <c r="O604" s="324">
        <v>190151</v>
      </c>
      <c r="P604" s="171">
        <v>42620</v>
      </c>
      <c r="Q604" s="294">
        <v>1</v>
      </c>
    </row>
    <row r="605" spans="1:17" x14ac:dyDescent="0.25">
      <c r="A605" s="374" t="s">
        <v>23</v>
      </c>
      <c r="B605" s="104">
        <v>2</v>
      </c>
      <c r="C605" s="104">
        <v>3</v>
      </c>
      <c r="D605" s="113">
        <v>1</v>
      </c>
      <c r="E605" s="104">
        <v>1</v>
      </c>
      <c r="F605" s="104">
        <v>1</v>
      </c>
      <c r="G605" s="104" t="s">
        <v>1517</v>
      </c>
      <c r="H605" s="130" t="s">
        <v>1518</v>
      </c>
      <c r="I605" s="78">
        <v>22538</v>
      </c>
      <c r="J605" s="79" t="s">
        <v>1879</v>
      </c>
      <c r="K605" s="343">
        <v>42055</v>
      </c>
      <c r="L605" s="134" t="s">
        <v>34</v>
      </c>
      <c r="M605" s="135" t="s">
        <v>1880</v>
      </c>
      <c r="N605" s="133">
        <v>42108</v>
      </c>
      <c r="O605" s="322">
        <v>191878</v>
      </c>
      <c r="P605" s="190">
        <v>42405</v>
      </c>
      <c r="Q605" s="294">
        <v>1</v>
      </c>
    </row>
    <row r="606" spans="1:17" x14ac:dyDescent="0.25">
      <c r="A606" s="374" t="s">
        <v>23</v>
      </c>
      <c r="B606" s="104">
        <v>2</v>
      </c>
      <c r="C606" s="104">
        <v>3</v>
      </c>
      <c r="D606" s="113">
        <v>1</v>
      </c>
      <c r="E606" s="104">
        <v>1</v>
      </c>
      <c r="F606" s="104">
        <v>1</v>
      </c>
      <c r="G606" s="105" t="s">
        <v>1291</v>
      </c>
      <c r="H606" s="77" t="s">
        <v>1292</v>
      </c>
      <c r="I606" s="168">
        <v>89621</v>
      </c>
      <c r="J606" s="79" t="s">
        <v>1881</v>
      </c>
      <c r="K606" s="343">
        <v>42345</v>
      </c>
      <c r="L606" s="169" t="s">
        <v>34</v>
      </c>
      <c r="M606" s="170" t="s">
        <v>1882</v>
      </c>
      <c r="N606" s="171">
        <v>42408</v>
      </c>
      <c r="O606" s="324">
        <v>193315</v>
      </c>
      <c r="P606" s="171">
        <v>42410</v>
      </c>
      <c r="Q606" s="294">
        <v>1</v>
      </c>
    </row>
    <row r="607" spans="1:17" x14ac:dyDescent="0.25">
      <c r="A607" s="374" t="s">
        <v>23</v>
      </c>
      <c r="B607" s="104">
        <v>2</v>
      </c>
      <c r="C607" s="104">
        <v>3</v>
      </c>
      <c r="D607" s="113">
        <v>1</v>
      </c>
      <c r="E607" s="104">
        <v>1</v>
      </c>
      <c r="F607" s="104">
        <v>1</v>
      </c>
      <c r="G607" s="104" t="s">
        <v>1266</v>
      </c>
      <c r="H607" s="77" t="s">
        <v>1267</v>
      </c>
      <c r="I607" s="78">
        <f>270022.8*1.18</f>
        <v>318626.90399999998</v>
      </c>
      <c r="J607" s="79" t="s">
        <v>1268</v>
      </c>
      <c r="K607" s="343">
        <v>42265</v>
      </c>
      <c r="L607" s="134" t="s">
        <v>34</v>
      </c>
      <c r="M607" s="135" t="s">
        <v>1269</v>
      </c>
      <c r="N607" s="133">
        <v>42340</v>
      </c>
      <c r="O607" s="136">
        <v>195711</v>
      </c>
      <c r="P607" s="190">
        <v>42417</v>
      </c>
      <c r="Q607" s="294"/>
    </row>
    <row r="608" spans="1:17" x14ac:dyDescent="0.25">
      <c r="A608" s="374" t="s">
        <v>23</v>
      </c>
      <c r="B608" s="104">
        <v>2</v>
      </c>
      <c r="C608" s="104">
        <v>3</v>
      </c>
      <c r="D608" s="113">
        <v>1</v>
      </c>
      <c r="E608" s="104">
        <v>1</v>
      </c>
      <c r="F608" s="104">
        <v>1</v>
      </c>
      <c r="G608" s="105" t="s">
        <v>1107</v>
      </c>
      <c r="H608" s="167" t="s">
        <v>1108</v>
      </c>
      <c r="I608" s="78">
        <v>23550</v>
      </c>
      <c r="J608" s="164" t="s">
        <v>1139</v>
      </c>
      <c r="K608" s="347">
        <v>42250</v>
      </c>
      <c r="L608" s="165" t="s">
        <v>34</v>
      </c>
      <c r="M608" s="104" t="s">
        <v>1140</v>
      </c>
      <c r="N608" s="147">
        <v>42334</v>
      </c>
      <c r="O608" s="165">
        <v>196803</v>
      </c>
      <c r="P608" s="166">
        <v>42423</v>
      </c>
      <c r="Q608" s="294"/>
    </row>
    <row r="609" spans="1:17" ht="25.5" x14ac:dyDescent="0.25">
      <c r="A609" s="374" t="s">
        <v>23</v>
      </c>
      <c r="B609" s="104">
        <v>2</v>
      </c>
      <c r="C609" s="104">
        <v>3</v>
      </c>
      <c r="D609" s="113">
        <v>1</v>
      </c>
      <c r="E609" s="104">
        <v>1</v>
      </c>
      <c r="F609" s="104">
        <v>1</v>
      </c>
      <c r="G609" s="105" t="s">
        <v>1107</v>
      </c>
      <c r="H609" s="167" t="s">
        <v>1108</v>
      </c>
      <c r="I609" s="168">
        <v>24750</v>
      </c>
      <c r="J609" s="79" t="s">
        <v>1270</v>
      </c>
      <c r="K609" s="343">
        <v>42284</v>
      </c>
      <c r="L609" s="169" t="s">
        <v>34</v>
      </c>
      <c r="M609" s="170" t="s">
        <v>1271</v>
      </c>
      <c r="N609" s="171">
        <v>42340</v>
      </c>
      <c r="O609" s="172">
        <v>196881</v>
      </c>
      <c r="P609" s="171">
        <v>42423</v>
      </c>
      <c r="Q609" s="294"/>
    </row>
    <row r="610" spans="1:17" x14ac:dyDescent="0.25">
      <c r="A610" s="374" t="s">
        <v>23</v>
      </c>
      <c r="B610" s="104">
        <v>2</v>
      </c>
      <c r="C610" s="104">
        <v>3</v>
      </c>
      <c r="D610" s="113">
        <v>1</v>
      </c>
      <c r="E610" s="104">
        <v>1</v>
      </c>
      <c r="F610" s="104">
        <v>1</v>
      </c>
      <c r="G610" s="105" t="s">
        <v>281</v>
      </c>
      <c r="H610" s="163" t="s">
        <v>282</v>
      </c>
      <c r="I610" s="168">
        <f>56525*1.18</f>
        <v>66699.5</v>
      </c>
      <c r="J610" s="79" t="s">
        <v>1272</v>
      </c>
      <c r="K610" s="343">
        <v>42257</v>
      </c>
      <c r="L610" s="169" t="s">
        <v>34</v>
      </c>
      <c r="M610" s="170" t="s">
        <v>1273</v>
      </c>
      <c r="N610" s="171">
        <v>42426</v>
      </c>
      <c r="O610" s="324">
        <v>197863</v>
      </c>
      <c r="P610" s="171">
        <v>42432</v>
      </c>
      <c r="Q610" s="294">
        <v>1</v>
      </c>
    </row>
    <row r="611" spans="1:17" x14ac:dyDescent="0.25">
      <c r="A611" s="374" t="s">
        <v>23</v>
      </c>
      <c r="B611" s="104">
        <v>2</v>
      </c>
      <c r="C611" s="104">
        <v>3</v>
      </c>
      <c r="D611" s="113">
        <v>1</v>
      </c>
      <c r="E611" s="104">
        <v>1</v>
      </c>
      <c r="F611" s="104">
        <v>1</v>
      </c>
      <c r="G611" s="104" t="s">
        <v>1266</v>
      </c>
      <c r="H611" s="143" t="s">
        <v>1267</v>
      </c>
      <c r="I611" s="78">
        <v>130000.33</v>
      </c>
      <c r="J611" s="164" t="s">
        <v>1883</v>
      </c>
      <c r="K611" s="347">
        <v>42298</v>
      </c>
      <c r="L611" s="165" t="s">
        <v>34</v>
      </c>
      <c r="M611" s="85" t="s">
        <v>1884</v>
      </c>
      <c r="N611" s="166">
        <v>42426</v>
      </c>
      <c r="O611" s="165">
        <v>198012</v>
      </c>
      <c r="P611" s="166">
        <v>42433</v>
      </c>
      <c r="Q611" s="294"/>
    </row>
    <row r="612" spans="1:17" x14ac:dyDescent="0.25">
      <c r="A612" s="374" t="s">
        <v>23</v>
      </c>
      <c r="B612" s="104">
        <v>2</v>
      </c>
      <c r="C612" s="104">
        <v>3</v>
      </c>
      <c r="D612" s="113">
        <v>1</v>
      </c>
      <c r="E612" s="104">
        <v>1</v>
      </c>
      <c r="F612" s="104">
        <v>1</v>
      </c>
      <c r="G612" s="105" t="s">
        <v>281</v>
      </c>
      <c r="H612" s="163" t="s">
        <v>282</v>
      </c>
      <c r="I612" s="168">
        <f>337100*1.18</f>
        <v>397778</v>
      </c>
      <c r="J612" s="79" t="s">
        <v>1274</v>
      </c>
      <c r="K612" s="343">
        <v>42095</v>
      </c>
      <c r="L612" s="169" t="s">
        <v>34</v>
      </c>
      <c r="M612" s="170" t="s">
        <v>1275</v>
      </c>
      <c r="N612" s="171">
        <v>42431</v>
      </c>
      <c r="O612" s="172">
        <v>198282</v>
      </c>
      <c r="P612" s="171">
        <v>42436</v>
      </c>
      <c r="Q612" s="294"/>
    </row>
    <row r="613" spans="1:17" ht="25.5" x14ac:dyDescent="0.25">
      <c r="A613" s="374" t="s">
        <v>23</v>
      </c>
      <c r="B613" s="104">
        <v>2</v>
      </c>
      <c r="C613" s="104">
        <v>3</v>
      </c>
      <c r="D613" s="113">
        <v>1</v>
      </c>
      <c r="E613" s="104">
        <v>1</v>
      </c>
      <c r="F613" s="104">
        <v>1</v>
      </c>
      <c r="G613" s="104" t="s">
        <v>1276</v>
      </c>
      <c r="H613" s="167" t="s">
        <v>1277</v>
      </c>
      <c r="I613" s="78">
        <v>30308.3</v>
      </c>
      <c r="J613" s="79" t="s">
        <v>1278</v>
      </c>
      <c r="K613" s="343">
        <v>42352</v>
      </c>
      <c r="L613" s="81" t="s">
        <v>34</v>
      </c>
      <c r="M613" s="135" t="s">
        <v>1279</v>
      </c>
      <c r="N613" s="133">
        <v>42440</v>
      </c>
      <c r="O613" s="136">
        <v>198722</v>
      </c>
      <c r="P613" s="133">
        <v>42622</v>
      </c>
      <c r="Q613" s="294"/>
    </row>
    <row r="614" spans="1:17" x14ac:dyDescent="0.25">
      <c r="A614" s="374" t="s">
        <v>23</v>
      </c>
      <c r="B614" s="104">
        <v>2</v>
      </c>
      <c r="C614" s="104">
        <v>3</v>
      </c>
      <c r="D614" s="113">
        <v>1</v>
      </c>
      <c r="E614" s="104">
        <v>1</v>
      </c>
      <c r="F614" s="104">
        <v>1</v>
      </c>
      <c r="G614" s="104" t="s">
        <v>1276</v>
      </c>
      <c r="H614" s="167" t="s">
        <v>1277</v>
      </c>
      <c r="I614" s="168">
        <v>26160.6</v>
      </c>
      <c r="J614" s="79" t="s">
        <v>1282</v>
      </c>
      <c r="K614" s="343">
        <v>42314</v>
      </c>
      <c r="L614" s="169" t="s">
        <v>34</v>
      </c>
      <c r="M614" s="170" t="s">
        <v>867</v>
      </c>
      <c r="N614" s="171">
        <v>42458</v>
      </c>
      <c r="O614" s="172">
        <v>200743</v>
      </c>
      <c r="P614" s="171">
        <v>42472</v>
      </c>
      <c r="Q614" s="294"/>
    </row>
    <row r="615" spans="1:17" ht="25.5" x14ac:dyDescent="0.25">
      <c r="A615" s="374" t="s">
        <v>23</v>
      </c>
      <c r="B615" s="104">
        <v>2</v>
      </c>
      <c r="C615" s="104">
        <v>3</v>
      </c>
      <c r="D615" s="113">
        <v>1</v>
      </c>
      <c r="E615" s="104">
        <v>1</v>
      </c>
      <c r="F615" s="104">
        <v>1</v>
      </c>
      <c r="G615" s="104" t="s">
        <v>1276</v>
      </c>
      <c r="H615" s="167" t="s">
        <v>1277</v>
      </c>
      <c r="I615" s="78">
        <v>7422.2</v>
      </c>
      <c r="J615" s="79" t="s">
        <v>1283</v>
      </c>
      <c r="K615" s="343">
        <v>42419</v>
      </c>
      <c r="L615" s="81" t="s">
        <v>34</v>
      </c>
      <c r="M615" s="135" t="s">
        <v>762</v>
      </c>
      <c r="N615" s="133">
        <v>42457</v>
      </c>
      <c r="O615" s="136">
        <v>200745</v>
      </c>
      <c r="P615" s="133">
        <v>42622</v>
      </c>
      <c r="Q615" s="294"/>
    </row>
    <row r="616" spans="1:17" x14ac:dyDescent="0.25">
      <c r="A616" s="374" t="s">
        <v>23</v>
      </c>
      <c r="B616" s="104">
        <v>2</v>
      </c>
      <c r="C616" s="104">
        <v>3</v>
      </c>
      <c r="D616" s="113">
        <v>1</v>
      </c>
      <c r="E616" s="104">
        <v>1</v>
      </c>
      <c r="F616" s="104">
        <v>1</v>
      </c>
      <c r="G616" s="105" t="s">
        <v>1107</v>
      </c>
      <c r="H616" s="167" t="s">
        <v>1108</v>
      </c>
      <c r="I616" s="168">
        <f>24600*1.18</f>
        <v>29028</v>
      </c>
      <c r="J616" s="79" t="s">
        <v>1109</v>
      </c>
      <c r="K616" s="343">
        <v>42110</v>
      </c>
      <c r="L616" s="169" t="s">
        <v>34</v>
      </c>
      <c r="M616" s="170" t="s">
        <v>866</v>
      </c>
      <c r="N616" s="171">
        <v>42458</v>
      </c>
      <c r="O616" s="172">
        <v>200792</v>
      </c>
      <c r="P616" s="171">
        <v>42473</v>
      </c>
      <c r="Q616" s="294"/>
    </row>
    <row r="617" spans="1:17" ht="25.5" x14ac:dyDescent="0.25">
      <c r="A617" s="374" t="s">
        <v>23</v>
      </c>
      <c r="B617" s="104">
        <v>2</v>
      </c>
      <c r="C617" s="104">
        <v>3</v>
      </c>
      <c r="D617" s="113">
        <v>1</v>
      </c>
      <c r="E617" s="104">
        <v>1</v>
      </c>
      <c r="F617" s="104">
        <v>1</v>
      </c>
      <c r="G617" s="104" t="s">
        <v>1276</v>
      </c>
      <c r="H617" s="167" t="s">
        <v>1277</v>
      </c>
      <c r="I617" s="78">
        <v>25387.7</v>
      </c>
      <c r="J617" s="79" t="s">
        <v>1284</v>
      </c>
      <c r="K617" s="343">
        <v>42398</v>
      </c>
      <c r="L617" s="81" t="s">
        <v>34</v>
      </c>
      <c r="M617" s="135" t="s">
        <v>815</v>
      </c>
      <c r="N617" s="133">
        <v>42457</v>
      </c>
      <c r="O617" s="136">
        <v>201174</v>
      </c>
      <c r="P617" s="133">
        <v>42473</v>
      </c>
      <c r="Q617" s="294"/>
    </row>
    <row r="618" spans="1:17" x14ac:dyDescent="0.25">
      <c r="A618" s="374" t="s">
        <v>23</v>
      </c>
      <c r="B618" s="104">
        <v>2</v>
      </c>
      <c r="C618" s="104">
        <v>3</v>
      </c>
      <c r="D618" s="113">
        <v>1</v>
      </c>
      <c r="E618" s="104">
        <v>1</v>
      </c>
      <c r="F618" s="104">
        <v>1</v>
      </c>
      <c r="G618" s="105" t="s">
        <v>1110</v>
      </c>
      <c r="H618" s="173" t="s">
        <v>1111</v>
      </c>
      <c r="I618" s="168">
        <f>16500*1.18</f>
        <v>19470</v>
      </c>
      <c r="J618" s="79" t="s">
        <v>1150</v>
      </c>
      <c r="K618" s="343">
        <v>42425</v>
      </c>
      <c r="L618" s="169" t="s">
        <v>34</v>
      </c>
      <c r="M618" s="170" t="s">
        <v>1151</v>
      </c>
      <c r="N618" s="171">
        <v>42440</v>
      </c>
      <c r="O618" s="172">
        <v>201183</v>
      </c>
      <c r="P618" s="171">
        <v>42478</v>
      </c>
      <c r="Q618" s="294"/>
    </row>
    <row r="619" spans="1:17" x14ac:dyDescent="0.25">
      <c r="A619" s="374" t="s">
        <v>23</v>
      </c>
      <c r="B619" s="104">
        <v>2</v>
      </c>
      <c r="C619" s="104">
        <v>3</v>
      </c>
      <c r="D619" s="113">
        <v>1</v>
      </c>
      <c r="E619" s="104">
        <v>1</v>
      </c>
      <c r="F619" s="104">
        <v>1</v>
      </c>
      <c r="G619" s="104" t="s">
        <v>1276</v>
      </c>
      <c r="H619" s="167" t="s">
        <v>1277</v>
      </c>
      <c r="I619" s="174">
        <v>49147</v>
      </c>
      <c r="J619" s="175" t="s">
        <v>1888</v>
      </c>
      <c r="K619" s="343">
        <v>42179</v>
      </c>
      <c r="L619" s="169" t="s">
        <v>34</v>
      </c>
      <c r="M619" s="82" t="s">
        <v>1286</v>
      </c>
      <c r="N619" s="171">
        <v>42474</v>
      </c>
      <c r="O619" s="182">
        <v>201368</v>
      </c>
      <c r="P619" s="183">
        <v>42419</v>
      </c>
      <c r="Q619" s="294"/>
    </row>
    <row r="620" spans="1:17" x14ac:dyDescent="0.25">
      <c r="A620" s="374" t="s">
        <v>23</v>
      </c>
      <c r="B620" s="104">
        <v>2</v>
      </c>
      <c r="C620" s="104">
        <v>3</v>
      </c>
      <c r="D620" s="113">
        <v>1</v>
      </c>
      <c r="E620" s="104">
        <v>1</v>
      </c>
      <c r="F620" s="104">
        <v>1</v>
      </c>
      <c r="G620" s="105" t="s">
        <v>1107</v>
      </c>
      <c r="H620" s="167" t="s">
        <v>1108</v>
      </c>
      <c r="I620" s="78">
        <f>32500*1.18</f>
        <v>38350</v>
      </c>
      <c r="J620" s="164" t="s">
        <v>1152</v>
      </c>
      <c r="K620" s="347">
        <v>42243</v>
      </c>
      <c r="L620" s="134" t="s">
        <v>34</v>
      </c>
      <c r="M620" s="104" t="s">
        <v>1153</v>
      </c>
      <c r="N620" s="147">
        <v>42461</v>
      </c>
      <c r="O620" s="165">
        <v>202323</v>
      </c>
      <c r="P620" s="166">
        <v>42488</v>
      </c>
      <c r="Q620" s="294"/>
    </row>
    <row r="621" spans="1:17" x14ac:dyDescent="0.25">
      <c r="A621" s="374" t="s">
        <v>23</v>
      </c>
      <c r="B621" s="104">
        <v>2</v>
      </c>
      <c r="C621" s="104">
        <v>3</v>
      </c>
      <c r="D621" s="113">
        <v>1</v>
      </c>
      <c r="E621" s="104">
        <v>1</v>
      </c>
      <c r="F621" s="104">
        <v>1</v>
      </c>
      <c r="G621" s="105" t="s">
        <v>1154</v>
      </c>
      <c r="H621" s="77" t="s">
        <v>1155</v>
      </c>
      <c r="I621" s="78">
        <f>19100*1.18</f>
        <v>22538</v>
      </c>
      <c r="J621" s="79" t="s">
        <v>1156</v>
      </c>
      <c r="K621" s="343">
        <v>41610</v>
      </c>
      <c r="L621" s="81" t="s">
        <v>34</v>
      </c>
      <c r="M621" s="135" t="s">
        <v>1157</v>
      </c>
      <c r="N621" s="133">
        <v>41688</v>
      </c>
      <c r="O621" s="322">
        <v>202667</v>
      </c>
      <c r="P621" s="133">
        <v>42493</v>
      </c>
      <c r="Q621" s="294">
        <v>1</v>
      </c>
    </row>
    <row r="622" spans="1:17" x14ac:dyDescent="0.25">
      <c r="A622" s="374" t="s">
        <v>23</v>
      </c>
      <c r="B622" s="104">
        <v>2</v>
      </c>
      <c r="C622" s="104">
        <v>3</v>
      </c>
      <c r="D622" s="113">
        <v>1</v>
      </c>
      <c r="E622" s="104">
        <v>1</v>
      </c>
      <c r="F622" s="104">
        <v>1</v>
      </c>
      <c r="G622" s="104">
        <v>8000014525</v>
      </c>
      <c r="H622" s="143" t="s">
        <v>1889</v>
      </c>
      <c r="I622" s="78">
        <v>75048</v>
      </c>
      <c r="J622" s="164" t="s">
        <v>1850</v>
      </c>
      <c r="K622" s="347">
        <v>42352</v>
      </c>
      <c r="L622" s="165" t="s">
        <v>34</v>
      </c>
      <c r="M622" s="104" t="s">
        <v>1890</v>
      </c>
      <c r="N622" s="147">
        <v>42489</v>
      </c>
      <c r="O622" s="325">
        <v>203051</v>
      </c>
      <c r="P622" s="166">
        <v>42496</v>
      </c>
      <c r="Q622" s="294">
        <v>1</v>
      </c>
    </row>
    <row r="623" spans="1:17" x14ac:dyDescent="0.25">
      <c r="A623" s="374" t="s">
        <v>23</v>
      </c>
      <c r="B623" s="104">
        <v>2</v>
      </c>
      <c r="C623" s="104">
        <v>3</v>
      </c>
      <c r="D623" s="113">
        <v>1</v>
      </c>
      <c r="E623" s="104">
        <v>1</v>
      </c>
      <c r="F623" s="104">
        <v>1</v>
      </c>
      <c r="G623" s="104" t="s">
        <v>1287</v>
      </c>
      <c r="H623" s="163" t="s">
        <v>1288</v>
      </c>
      <c r="I623" s="168">
        <f>23130*1.18</f>
        <v>27293.399999999998</v>
      </c>
      <c r="J623" s="79" t="s">
        <v>1289</v>
      </c>
      <c r="K623" s="343">
        <v>42366</v>
      </c>
      <c r="L623" s="169" t="s">
        <v>34</v>
      </c>
      <c r="M623" s="170" t="s">
        <v>1290</v>
      </c>
      <c r="N623" s="171">
        <v>42426</v>
      </c>
      <c r="O623" s="172">
        <v>204801</v>
      </c>
      <c r="P623" s="171">
        <v>42510</v>
      </c>
      <c r="Q623" s="294"/>
    </row>
    <row r="624" spans="1:17" ht="25.5" x14ac:dyDescent="0.25">
      <c r="A624" s="374" t="s">
        <v>23</v>
      </c>
      <c r="B624" s="104">
        <v>2</v>
      </c>
      <c r="C624" s="104">
        <v>3</v>
      </c>
      <c r="D624" s="113">
        <v>1</v>
      </c>
      <c r="E624" s="104">
        <v>1</v>
      </c>
      <c r="F624" s="104">
        <v>1</v>
      </c>
      <c r="G624" s="105" t="s">
        <v>1291</v>
      </c>
      <c r="H624" s="77" t="s">
        <v>1292</v>
      </c>
      <c r="I624" s="78">
        <f>2700*1.18</f>
        <v>3186</v>
      </c>
      <c r="J624" s="79" t="s">
        <v>1293</v>
      </c>
      <c r="K624" s="343">
        <v>42401</v>
      </c>
      <c r="L624" s="81" t="s">
        <v>34</v>
      </c>
      <c r="M624" s="135" t="s">
        <v>1294</v>
      </c>
      <c r="N624" s="133">
        <v>42430</v>
      </c>
      <c r="O624" s="322">
        <v>204903</v>
      </c>
      <c r="P624" s="133">
        <v>42513</v>
      </c>
      <c r="Q624" s="294">
        <v>1</v>
      </c>
    </row>
    <row r="625" spans="1:17" x14ac:dyDescent="0.25">
      <c r="A625" s="374" t="s">
        <v>23</v>
      </c>
      <c r="B625" s="104">
        <v>2</v>
      </c>
      <c r="C625" s="104">
        <v>3</v>
      </c>
      <c r="D625" s="113">
        <v>1</v>
      </c>
      <c r="E625" s="104">
        <v>1</v>
      </c>
      <c r="F625" s="104">
        <v>1</v>
      </c>
      <c r="G625" s="105" t="s">
        <v>1291</v>
      </c>
      <c r="H625" s="77" t="s">
        <v>1292</v>
      </c>
      <c r="I625" s="168">
        <f>29750*1.18</f>
        <v>35105</v>
      </c>
      <c r="J625" s="79" t="s">
        <v>1295</v>
      </c>
      <c r="K625" s="343">
        <v>42272</v>
      </c>
      <c r="L625" s="169" t="s">
        <v>34</v>
      </c>
      <c r="M625" s="170" t="s">
        <v>1296</v>
      </c>
      <c r="N625" s="171">
        <v>42408</v>
      </c>
      <c r="O625" s="324">
        <v>205795</v>
      </c>
      <c r="P625" s="171">
        <v>42527</v>
      </c>
      <c r="Q625" s="294">
        <v>1</v>
      </c>
    </row>
    <row r="626" spans="1:17" x14ac:dyDescent="0.25">
      <c r="A626" s="374" t="s">
        <v>23</v>
      </c>
      <c r="B626" s="104">
        <v>2</v>
      </c>
      <c r="C626" s="104">
        <v>3</v>
      </c>
      <c r="D626" s="113">
        <v>1</v>
      </c>
      <c r="E626" s="104">
        <v>1</v>
      </c>
      <c r="F626" s="104">
        <v>1</v>
      </c>
      <c r="G626" s="104" t="s">
        <v>1276</v>
      </c>
      <c r="H626" s="167" t="s">
        <v>1277</v>
      </c>
      <c r="I626" s="174">
        <v>41990.3</v>
      </c>
      <c r="J626" s="175" t="s">
        <v>1297</v>
      </c>
      <c r="K626" s="343">
        <v>42419</v>
      </c>
      <c r="L626" s="81" t="s">
        <v>34</v>
      </c>
      <c r="M626" s="82" t="s">
        <v>1298</v>
      </c>
      <c r="N626" s="80">
        <v>42529</v>
      </c>
      <c r="O626" s="83">
        <v>206655</v>
      </c>
      <c r="P626" s="80">
        <v>42536</v>
      </c>
      <c r="Q626" s="294"/>
    </row>
    <row r="627" spans="1:17" x14ac:dyDescent="0.25">
      <c r="A627" s="374" t="s">
        <v>23</v>
      </c>
      <c r="B627" s="104">
        <v>2</v>
      </c>
      <c r="C627" s="104">
        <v>3</v>
      </c>
      <c r="D627" s="113">
        <v>1</v>
      </c>
      <c r="E627" s="104">
        <v>1</v>
      </c>
      <c r="F627" s="104">
        <v>1</v>
      </c>
      <c r="G627" s="105" t="s">
        <v>1291</v>
      </c>
      <c r="H627" s="77" t="s">
        <v>1292</v>
      </c>
      <c r="I627" s="168">
        <f>15850*1.18</f>
        <v>18703</v>
      </c>
      <c r="J627" s="79" t="s">
        <v>1301</v>
      </c>
      <c r="K627" s="343">
        <v>42515</v>
      </c>
      <c r="L627" s="169" t="s">
        <v>34</v>
      </c>
      <c r="M627" s="209" t="s">
        <v>1302</v>
      </c>
      <c r="N627" s="171">
        <v>42535</v>
      </c>
      <c r="O627" s="324">
        <v>206765</v>
      </c>
      <c r="P627" s="171">
        <v>42537</v>
      </c>
      <c r="Q627" s="294">
        <v>1</v>
      </c>
    </row>
    <row r="628" spans="1:17" x14ac:dyDescent="0.25">
      <c r="A628" s="374" t="s">
        <v>23</v>
      </c>
      <c r="B628" s="104">
        <v>2</v>
      </c>
      <c r="C628" s="104">
        <v>3</v>
      </c>
      <c r="D628" s="113">
        <v>1</v>
      </c>
      <c r="E628" s="104">
        <v>1</v>
      </c>
      <c r="F628" s="104">
        <v>1</v>
      </c>
      <c r="G628" s="104" t="s">
        <v>1359</v>
      </c>
      <c r="H628" s="167" t="s">
        <v>1360</v>
      </c>
      <c r="I628" s="180">
        <v>183490</v>
      </c>
      <c r="J628" s="175" t="s">
        <v>1891</v>
      </c>
      <c r="K628" s="343">
        <v>42538</v>
      </c>
      <c r="L628" s="169" t="s">
        <v>34</v>
      </c>
      <c r="M628" s="181" t="s">
        <v>1892</v>
      </c>
      <c r="N628" s="171">
        <v>42530</v>
      </c>
      <c r="O628" s="317">
        <v>206866</v>
      </c>
      <c r="P628" s="183">
        <v>42538</v>
      </c>
      <c r="Q628" s="294">
        <v>1</v>
      </c>
    </row>
    <row r="629" spans="1:17" x14ac:dyDescent="0.25">
      <c r="A629" s="374" t="s">
        <v>23</v>
      </c>
      <c r="B629" s="104">
        <v>2</v>
      </c>
      <c r="C629" s="104">
        <v>3</v>
      </c>
      <c r="D629" s="113">
        <v>1</v>
      </c>
      <c r="E629" s="104">
        <v>1</v>
      </c>
      <c r="F629" s="104">
        <v>1</v>
      </c>
      <c r="G629" s="104" t="s">
        <v>1303</v>
      </c>
      <c r="H629" s="167" t="s">
        <v>1304</v>
      </c>
      <c r="I629" s="78">
        <f>15600*1.18</f>
        <v>18408</v>
      </c>
      <c r="J629" s="164" t="s">
        <v>1307</v>
      </c>
      <c r="K629" s="347">
        <v>42478</v>
      </c>
      <c r="L629" s="165" t="s">
        <v>34</v>
      </c>
      <c r="M629" s="104" t="s">
        <v>1308</v>
      </c>
      <c r="N629" s="147"/>
      <c r="O629" s="165">
        <v>206896</v>
      </c>
      <c r="P629" s="166">
        <v>42538</v>
      </c>
      <c r="Q629" s="294"/>
    </row>
    <row r="630" spans="1:17" ht="25.5" x14ac:dyDescent="0.25">
      <c r="A630" s="374" t="s">
        <v>23</v>
      </c>
      <c r="B630" s="104">
        <v>2</v>
      </c>
      <c r="C630" s="104">
        <v>3</v>
      </c>
      <c r="D630" s="113">
        <v>1</v>
      </c>
      <c r="E630" s="104">
        <v>1</v>
      </c>
      <c r="F630" s="104">
        <v>1</v>
      </c>
      <c r="G630" s="105" t="s">
        <v>1167</v>
      </c>
      <c r="H630" s="143" t="s">
        <v>1168</v>
      </c>
      <c r="I630" s="78">
        <v>13463.8</v>
      </c>
      <c r="J630" s="164" t="s">
        <v>1309</v>
      </c>
      <c r="K630" s="347">
        <v>42438</v>
      </c>
      <c r="L630" s="165" t="s">
        <v>34</v>
      </c>
      <c r="M630" s="191">
        <v>912.20159999999998</v>
      </c>
      <c r="N630" s="147">
        <v>42536</v>
      </c>
      <c r="O630" s="325">
        <v>206925</v>
      </c>
      <c r="P630" s="166">
        <v>42541</v>
      </c>
      <c r="Q630" s="294">
        <v>1</v>
      </c>
    </row>
    <row r="631" spans="1:17" x14ac:dyDescent="0.25">
      <c r="A631" s="374" t="s">
        <v>23</v>
      </c>
      <c r="B631" s="104">
        <v>2</v>
      </c>
      <c r="C631" s="104">
        <v>3</v>
      </c>
      <c r="D631" s="113">
        <v>1</v>
      </c>
      <c r="E631" s="104">
        <v>1</v>
      </c>
      <c r="F631" s="104">
        <v>1</v>
      </c>
      <c r="G631" s="104" t="s">
        <v>1553</v>
      </c>
      <c r="H631" s="77" t="s">
        <v>107</v>
      </c>
      <c r="I631" s="78">
        <v>8077.1</v>
      </c>
      <c r="J631" s="132" t="s">
        <v>962</v>
      </c>
      <c r="K631" s="344">
        <v>42529</v>
      </c>
      <c r="L631" s="134" t="s">
        <v>34</v>
      </c>
      <c r="M631" s="135" t="s">
        <v>1893</v>
      </c>
      <c r="N631" s="133">
        <v>42536</v>
      </c>
      <c r="O631" s="317">
        <v>206928</v>
      </c>
      <c r="P631" s="133">
        <v>42541</v>
      </c>
      <c r="Q631" s="294">
        <v>1</v>
      </c>
    </row>
    <row r="632" spans="1:17" x14ac:dyDescent="0.25">
      <c r="A632" s="374" t="s">
        <v>23</v>
      </c>
      <c r="B632" s="104">
        <v>2</v>
      </c>
      <c r="C632" s="104">
        <v>3</v>
      </c>
      <c r="D632" s="113">
        <v>1</v>
      </c>
      <c r="E632" s="104">
        <v>1</v>
      </c>
      <c r="F632" s="104">
        <v>1</v>
      </c>
      <c r="G632" s="105" t="s">
        <v>1110</v>
      </c>
      <c r="H632" s="173" t="s">
        <v>1111</v>
      </c>
      <c r="I632" s="180">
        <f>33750*1.18</f>
        <v>39825</v>
      </c>
      <c r="J632" s="175" t="s">
        <v>1166</v>
      </c>
      <c r="K632" s="343">
        <v>42481</v>
      </c>
      <c r="L632" s="169" t="s">
        <v>34</v>
      </c>
      <c r="M632" s="181" t="s">
        <v>1149</v>
      </c>
      <c r="N632" s="171">
        <v>42536</v>
      </c>
      <c r="O632" s="182">
        <v>207184</v>
      </c>
      <c r="P632" s="183">
        <v>42542</v>
      </c>
      <c r="Q632" s="294"/>
    </row>
    <row r="633" spans="1:17" ht="25.5" x14ac:dyDescent="0.25">
      <c r="A633" s="374" t="s">
        <v>23</v>
      </c>
      <c r="B633" s="104">
        <v>2</v>
      </c>
      <c r="C633" s="104">
        <v>3</v>
      </c>
      <c r="D633" s="113">
        <v>1</v>
      </c>
      <c r="E633" s="104">
        <v>1</v>
      </c>
      <c r="F633" s="104">
        <v>1</v>
      </c>
      <c r="G633" s="104" t="s">
        <v>1276</v>
      </c>
      <c r="H633" s="167" t="s">
        <v>1277</v>
      </c>
      <c r="I633" s="168">
        <v>257924.4</v>
      </c>
      <c r="J633" s="79" t="s">
        <v>1314</v>
      </c>
      <c r="K633" s="343">
        <v>42479</v>
      </c>
      <c r="L633" s="169" t="s">
        <v>34</v>
      </c>
      <c r="M633" s="170" t="s">
        <v>1315</v>
      </c>
      <c r="N633" s="171">
        <v>42531</v>
      </c>
      <c r="O633" s="172">
        <v>207348</v>
      </c>
      <c r="P633" s="171">
        <v>42543</v>
      </c>
      <c r="Q633" s="294"/>
    </row>
    <row r="634" spans="1:17" ht="25.5" x14ac:dyDescent="0.25">
      <c r="A634" s="374" t="s">
        <v>23</v>
      </c>
      <c r="B634" s="104">
        <v>2</v>
      </c>
      <c r="C634" s="104">
        <v>3</v>
      </c>
      <c r="D634" s="113">
        <v>1</v>
      </c>
      <c r="E634" s="104">
        <v>1</v>
      </c>
      <c r="F634" s="104">
        <v>1</v>
      </c>
      <c r="G634" s="105" t="s">
        <v>1167</v>
      </c>
      <c r="H634" s="143" t="s">
        <v>1168</v>
      </c>
      <c r="I634" s="78">
        <v>120572.4</v>
      </c>
      <c r="J634" s="79" t="s">
        <v>1316</v>
      </c>
      <c r="K634" s="343">
        <v>42389</v>
      </c>
      <c r="L634" s="134" t="s">
        <v>34</v>
      </c>
      <c r="M634" s="135" t="s">
        <v>1317</v>
      </c>
      <c r="N634" s="133">
        <v>42541</v>
      </c>
      <c r="O634" s="322">
        <v>207477</v>
      </c>
      <c r="P634" s="190">
        <v>42544</v>
      </c>
      <c r="Q634" s="294">
        <v>1</v>
      </c>
    </row>
    <row r="635" spans="1:17" x14ac:dyDescent="0.25">
      <c r="A635" s="374" t="s">
        <v>23</v>
      </c>
      <c r="B635" s="104">
        <v>2</v>
      </c>
      <c r="C635" s="104">
        <v>3</v>
      </c>
      <c r="D635" s="113">
        <v>1</v>
      </c>
      <c r="E635" s="104">
        <v>1</v>
      </c>
      <c r="F635" s="104">
        <v>1</v>
      </c>
      <c r="G635" s="104" t="s">
        <v>1359</v>
      </c>
      <c r="H635" s="167" t="s">
        <v>1360</v>
      </c>
      <c r="I635" s="168">
        <v>77738.399999999994</v>
      </c>
      <c r="J635" s="79" t="s">
        <v>1895</v>
      </c>
      <c r="K635" s="343">
        <v>42178</v>
      </c>
      <c r="L635" s="169" t="s">
        <v>34</v>
      </c>
      <c r="M635" s="209" t="s">
        <v>638</v>
      </c>
      <c r="N635" s="171">
        <v>42440</v>
      </c>
      <c r="O635" s="172">
        <v>207516</v>
      </c>
      <c r="P635" s="171">
        <v>42545</v>
      </c>
      <c r="Q635" s="294"/>
    </row>
    <row r="636" spans="1:17" ht="25.5" x14ac:dyDescent="0.25">
      <c r="A636" s="374" t="s">
        <v>23</v>
      </c>
      <c r="B636" s="104">
        <v>2</v>
      </c>
      <c r="C636" s="104">
        <v>3</v>
      </c>
      <c r="D636" s="113">
        <v>1</v>
      </c>
      <c r="E636" s="104">
        <v>1</v>
      </c>
      <c r="F636" s="104">
        <v>1</v>
      </c>
      <c r="G636" s="105" t="s">
        <v>1167</v>
      </c>
      <c r="H636" s="143" t="s">
        <v>1168</v>
      </c>
      <c r="I636" s="78">
        <v>273488.59999999998</v>
      </c>
      <c r="J636" s="164" t="s">
        <v>1169</v>
      </c>
      <c r="K636" s="347">
        <v>42513</v>
      </c>
      <c r="L636" s="165" t="s">
        <v>34</v>
      </c>
      <c r="M636" s="76" t="s">
        <v>554</v>
      </c>
      <c r="N636" s="110">
        <v>42541</v>
      </c>
      <c r="O636" s="325">
        <v>207729</v>
      </c>
      <c r="P636" s="166">
        <v>42549</v>
      </c>
      <c r="Q636" s="294">
        <v>1</v>
      </c>
    </row>
    <row r="637" spans="1:17" x14ac:dyDescent="0.25">
      <c r="A637" s="374" t="s">
        <v>23</v>
      </c>
      <c r="B637" s="104">
        <v>2</v>
      </c>
      <c r="C637" s="104">
        <v>3</v>
      </c>
      <c r="D637" s="113">
        <v>1</v>
      </c>
      <c r="E637" s="104">
        <v>1</v>
      </c>
      <c r="F637" s="104">
        <v>1</v>
      </c>
      <c r="G637" s="104" t="s">
        <v>1276</v>
      </c>
      <c r="H637" s="167" t="s">
        <v>1277</v>
      </c>
      <c r="I637" s="78">
        <v>10325</v>
      </c>
      <c r="J637" s="164" t="s">
        <v>1896</v>
      </c>
      <c r="K637" s="347">
        <v>42487</v>
      </c>
      <c r="L637" s="165" t="s">
        <v>34</v>
      </c>
      <c r="M637" s="104" t="s">
        <v>1897</v>
      </c>
      <c r="N637" s="147">
        <v>42543</v>
      </c>
      <c r="O637" s="325">
        <v>207858</v>
      </c>
      <c r="P637" s="166">
        <v>42550</v>
      </c>
      <c r="Q637" s="294">
        <v>1</v>
      </c>
    </row>
    <row r="638" spans="1:17" x14ac:dyDescent="0.25">
      <c r="A638" s="374" t="s">
        <v>23</v>
      </c>
      <c r="B638" s="104">
        <v>2</v>
      </c>
      <c r="C638" s="104">
        <v>3</v>
      </c>
      <c r="D638" s="113">
        <v>1</v>
      </c>
      <c r="E638" s="104">
        <v>1</v>
      </c>
      <c r="F638" s="104">
        <v>1</v>
      </c>
      <c r="G638" s="105" t="s">
        <v>1110</v>
      </c>
      <c r="H638" s="173" t="s">
        <v>1111</v>
      </c>
      <c r="I638" s="78">
        <f>33750*1.18</f>
        <v>39825</v>
      </c>
      <c r="J638" s="79" t="s">
        <v>1887</v>
      </c>
      <c r="K638" s="343">
        <v>42481</v>
      </c>
      <c r="L638" s="81" t="s">
        <v>34</v>
      </c>
      <c r="M638" s="135" t="s">
        <v>1149</v>
      </c>
      <c r="N638" s="133">
        <v>42531</v>
      </c>
      <c r="O638" s="136">
        <v>208421</v>
      </c>
      <c r="P638" s="133">
        <v>42556</v>
      </c>
      <c r="Q638" s="294"/>
    </row>
    <row r="639" spans="1:17" x14ac:dyDescent="0.25">
      <c r="A639" s="374" t="s">
        <v>23</v>
      </c>
      <c r="B639" s="104">
        <v>2</v>
      </c>
      <c r="C639" s="104">
        <v>3</v>
      </c>
      <c r="D639" s="113">
        <v>1</v>
      </c>
      <c r="E639" s="104">
        <v>1</v>
      </c>
      <c r="F639" s="104">
        <v>1</v>
      </c>
      <c r="G639" s="105" t="s">
        <v>1110</v>
      </c>
      <c r="H639" s="173" t="s">
        <v>1111</v>
      </c>
      <c r="I639" s="78">
        <f>27000*1.18</f>
        <v>31860</v>
      </c>
      <c r="J639" s="164" t="s">
        <v>1318</v>
      </c>
      <c r="K639" s="347">
        <v>42489</v>
      </c>
      <c r="L639" s="165" t="s">
        <v>34</v>
      </c>
      <c r="M639" s="104" t="s">
        <v>1319</v>
      </c>
      <c r="N639" s="147">
        <v>42536</v>
      </c>
      <c r="O639" s="165">
        <v>208475</v>
      </c>
      <c r="P639" s="166">
        <v>42556</v>
      </c>
      <c r="Q639" s="294"/>
    </row>
    <row r="640" spans="1:17" x14ac:dyDescent="0.25">
      <c r="A640" s="374" t="s">
        <v>23</v>
      </c>
      <c r="B640" s="104">
        <v>2</v>
      </c>
      <c r="C640" s="104">
        <v>3</v>
      </c>
      <c r="D640" s="113">
        <v>1</v>
      </c>
      <c r="E640" s="104">
        <v>1</v>
      </c>
      <c r="F640" s="104">
        <v>1</v>
      </c>
      <c r="G640" s="104" t="s">
        <v>1276</v>
      </c>
      <c r="H640" s="167" t="s">
        <v>1277</v>
      </c>
      <c r="I640" s="180">
        <v>146789</v>
      </c>
      <c r="J640" s="175" t="s">
        <v>1898</v>
      </c>
      <c r="K640" s="343">
        <v>42237</v>
      </c>
      <c r="L640" s="169" t="s">
        <v>34</v>
      </c>
      <c r="M640" s="82" t="s">
        <v>1899</v>
      </c>
      <c r="N640" s="171">
        <v>42530</v>
      </c>
      <c r="O640" s="182">
        <v>208762</v>
      </c>
      <c r="P640" s="183">
        <v>42559</v>
      </c>
      <c r="Q640" s="294"/>
    </row>
    <row r="641" spans="1:17" ht="25.5" x14ac:dyDescent="0.25">
      <c r="A641" s="374" t="s">
        <v>23</v>
      </c>
      <c r="B641" s="104">
        <v>2</v>
      </c>
      <c r="C641" s="104">
        <v>3</v>
      </c>
      <c r="D641" s="113">
        <v>1</v>
      </c>
      <c r="E641" s="104">
        <v>1</v>
      </c>
      <c r="F641" s="104">
        <v>1</v>
      </c>
      <c r="G641" s="104" t="s">
        <v>1320</v>
      </c>
      <c r="H641" s="143" t="s">
        <v>1321</v>
      </c>
      <c r="I641" s="78">
        <v>56834</v>
      </c>
      <c r="J641" s="79" t="s">
        <v>1322</v>
      </c>
      <c r="K641" s="343">
        <v>42437</v>
      </c>
      <c r="L641" s="134" t="s">
        <v>34</v>
      </c>
      <c r="M641" s="135" t="s">
        <v>1323</v>
      </c>
      <c r="N641" s="133">
        <v>42552</v>
      </c>
      <c r="O641" s="322">
        <v>209246</v>
      </c>
      <c r="P641" s="190">
        <v>42566</v>
      </c>
      <c r="Q641" s="294">
        <v>1</v>
      </c>
    </row>
    <row r="642" spans="1:17" x14ac:dyDescent="0.25">
      <c r="A642" s="374" t="s">
        <v>23</v>
      </c>
      <c r="B642" s="104">
        <v>2</v>
      </c>
      <c r="C642" s="104">
        <v>3</v>
      </c>
      <c r="D642" s="113">
        <v>1</v>
      </c>
      <c r="E642" s="104">
        <v>1</v>
      </c>
      <c r="F642" s="104">
        <v>1</v>
      </c>
      <c r="G642" s="105" t="s">
        <v>1110</v>
      </c>
      <c r="H642" s="173" t="s">
        <v>1111</v>
      </c>
      <c r="I642" s="174">
        <f>22800*1.18</f>
        <v>26904</v>
      </c>
      <c r="J642" s="175" t="s">
        <v>1174</v>
      </c>
      <c r="K642" s="343">
        <v>42479</v>
      </c>
      <c r="L642" s="81" t="s">
        <v>34</v>
      </c>
      <c r="M642" s="82" t="s">
        <v>1175</v>
      </c>
      <c r="N642" s="80">
        <v>42562</v>
      </c>
      <c r="O642" s="83">
        <v>209256</v>
      </c>
      <c r="P642" s="80">
        <v>42566</v>
      </c>
      <c r="Q642" s="294"/>
    </row>
    <row r="643" spans="1:17" ht="25.5" x14ac:dyDescent="0.25">
      <c r="A643" s="374" t="s">
        <v>23</v>
      </c>
      <c r="B643" s="104">
        <v>2</v>
      </c>
      <c r="C643" s="104">
        <v>3</v>
      </c>
      <c r="D643" s="113">
        <v>1</v>
      </c>
      <c r="E643" s="104">
        <v>1</v>
      </c>
      <c r="F643" s="104">
        <v>1</v>
      </c>
      <c r="G643" s="105" t="s">
        <v>1167</v>
      </c>
      <c r="H643" s="143" t="s">
        <v>1168</v>
      </c>
      <c r="I643" s="78">
        <v>425466.7</v>
      </c>
      <c r="J643" s="164" t="s">
        <v>1176</v>
      </c>
      <c r="K643" s="347">
        <v>42622</v>
      </c>
      <c r="L643" s="165" t="s">
        <v>34</v>
      </c>
      <c r="M643" s="76" t="s">
        <v>1177</v>
      </c>
      <c r="N643" s="110">
        <v>42564</v>
      </c>
      <c r="O643" s="325">
        <v>209322</v>
      </c>
      <c r="P643" s="166">
        <v>42570</v>
      </c>
      <c r="Q643" s="294">
        <v>1</v>
      </c>
    </row>
    <row r="644" spans="1:17" ht="25.5" x14ac:dyDescent="0.25">
      <c r="A644" s="374" t="s">
        <v>23</v>
      </c>
      <c r="B644" s="104">
        <v>2</v>
      </c>
      <c r="C644" s="104">
        <v>3</v>
      </c>
      <c r="D644" s="113">
        <v>1</v>
      </c>
      <c r="E644" s="104">
        <v>1</v>
      </c>
      <c r="F644" s="104">
        <v>1</v>
      </c>
      <c r="G644" s="105" t="s">
        <v>1167</v>
      </c>
      <c r="H644" s="143" t="s">
        <v>1168</v>
      </c>
      <c r="I644" s="78">
        <v>59029.5</v>
      </c>
      <c r="J644" s="164" t="s">
        <v>1324</v>
      </c>
      <c r="K644" s="347">
        <v>41837</v>
      </c>
      <c r="L644" s="165" t="s">
        <v>34</v>
      </c>
      <c r="M644" s="85" t="s">
        <v>1325</v>
      </c>
      <c r="N644" s="166">
        <v>42558</v>
      </c>
      <c r="O644" s="325">
        <v>209325</v>
      </c>
      <c r="P644" s="166">
        <v>42570</v>
      </c>
      <c r="Q644" s="294">
        <v>1</v>
      </c>
    </row>
    <row r="645" spans="1:17" x14ac:dyDescent="0.25">
      <c r="A645" s="374" t="s">
        <v>23</v>
      </c>
      <c r="B645" s="104">
        <v>2</v>
      </c>
      <c r="C645" s="104">
        <v>3</v>
      </c>
      <c r="D645" s="113">
        <v>1</v>
      </c>
      <c r="E645" s="104">
        <v>1</v>
      </c>
      <c r="F645" s="104">
        <v>1</v>
      </c>
      <c r="G645" s="105" t="s">
        <v>1167</v>
      </c>
      <c r="H645" s="143" t="s">
        <v>1168</v>
      </c>
      <c r="I645" s="78">
        <v>50716.4</v>
      </c>
      <c r="J645" s="79" t="s">
        <v>1900</v>
      </c>
      <c r="K645" s="343">
        <v>41837</v>
      </c>
      <c r="L645" s="81" t="s">
        <v>34</v>
      </c>
      <c r="M645" s="135" t="s">
        <v>1901</v>
      </c>
      <c r="N645" s="133">
        <v>42558</v>
      </c>
      <c r="O645" s="322">
        <v>209327</v>
      </c>
      <c r="P645" s="133">
        <v>42570</v>
      </c>
      <c r="Q645" s="294">
        <v>1</v>
      </c>
    </row>
    <row r="646" spans="1:17" x14ac:dyDescent="0.25">
      <c r="A646" s="374" t="s">
        <v>23</v>
      </c>
      <c r="B646" s="104">
        <v>2</v>
      </c>
      <c r="C646" s="104">
        <v>3</v>
      </c>
      <c r="D646" s="113">
        <v>1</v>
      </c>
      <c r="E646" s="104">
        <v>1</v>
      </c>
      <c r="F646" s="104">
        <v>1</v>
      </c>
      <c r="G646" s="105" t="s">
        <v>1178</v>
      </c>
      <c r="H646" s="163" t="s">
        <v>1179</v>
      </c>
      <c r="I646" s="78">
        <v>45194</v>
      </c>
      <c r="J646" s="164" t="s">
        <v>1902</v>
      </c>
      <c r="K646" s="347">
        <v>42417</v>
      </c>
      <c r="L646" s="165" t="s">
        <v>34</v>
      </c>
      <c r="M646" s="104" t="s">
        <v>1903</v>
      </c>
      <c r="N646" s="147">
        <v>42569</v>
      </c>
      <c r="O646" s="325">
        <v>209510</v>
      </c>
      <c r="P646" s="166">
        <v>42571</v>
      </c>
      <c r="Q646" s="294">
        <v>1</v>
      </c>
    </row>
    <row r="647" spans="1:17" x14ac:dyDescent="0.25">
      <c r="A647" s="374" t="s">
        <v>23</v>
      </c>
      <c r="B647" s="104">
        <v>2</v>
      </c>
      <c r="C647" s="104">
        <v>3</v>
      </c>
      <c r="D647" s="113">
        <v>1</v>
      </c>
      <c r="E647" s="104">
        <v>1</v>
      </c>
      <c r="F647" s="104">
        <v>1</v>
      </c>
      <c r="G647" s="105" t="s">
        <v>1178</v>
      </c>
      <c r="H647" s="163" t="s">
        <v>1179</v>
      </c>
      <c r="I647" s="78">
        <f>19500*1.18</f>
        <v>23010</v>
      </c>
      <c r="J647" s="164" t="s">
        <v>1326</v>
      </c>
      <c r="K647" s="347" t="s">
        <v>2868</v>
      </c>
      <c r="L647" s="165" t="s">
        <v>34</v>
      </c>
      <c r="M647" s="104" t="s">
        <v>1327</v>
      </c>
      <c r="N647" s="147">
        <v>42569</v>
      </c>
      <c r="O647" s="325">
        <v>209836</v>
      </c>
      <c r="P647" s="166">
        <v>42572</v>
      </c>
      <c r="Q647" s="294">
        <v>1</v>
      </c>
    </row>
    <row r="648" spans="1:17" x14ac:dyDescent="0.25">
      <c r="A648" s="374" t="s">
        <v>23</v>
      </c>
      <c r="B648" s="104">
        <v>2</v>
      </c>
      <c r="C648" s="104">
        <v>3</v>
      </c>
      <c r="D648" s="113">
        <v>1</v>
      </c>
      <c r="E648" s="104">
        <v>1</v>
      </c>
      <c r="F648" s="104">
        <v>1</v>
      </c>
      <c r="G648" s="105" t="s">
        <v>1178</v>
      </c>
      <c r="H648" s="143" t="s">
        <v>1179</v>
      </c>
      <c r="I648" s="78">
        <v>28202</v>
      </c>
      <c r="J648" s="164" t="s">
        <v>1328</v>
      </c>
      <c r="K648" s="347">
        <v>42403</v>
      </c>
      <c r="L648" s="165" t="s">
        <v>34</v>
      </c>
      <c r="M648" s="76" t="s">
        <v>1329</v>
      </c>
      <c r="N648" s="110">
        <v>42569</v>
      </c>
      <c r="O648" s="325">
        <v>209854</v>
      </c>
      <c r="P648" s="166">
        <v>42572</v>
      </c>
      <c r="Q648" s="294">
        <v>1</v>
      </c>
    </row>
    <row r="649" spans="1:17" x14ac:dyDescent="0.25">
      <c r="A649" s="374" t="s">
        <v>23</v>
      </c>
      <c r="B649" s="104">
        <v>2</v>
      </c>
      <c r="C649" s="104">
        <v>3</v>
      </c>
      <c r="D649" s="113">
        <v>1</v>
      </c>
      <c r="E649" s="104">
        <v>1</v>
      </c>
      <c r="F649" s="104">
        <v>1</v>
      </c>
      <c r="G649" s="105" t="s">
        <v>1178</v>
      </c>
      <c r="H649" s="163" t="s">
        <v>1179</v>
      </c>
      <c r="I649" s="78">
        <v>168740</v>
      </c>
      <c r="J649" s="164" t="s">
        <v>1330</v>
      </c>
      <c r="K649" s="347">
        <v>42379</v>
      </c>
      <c r="L649" s="165" t="s">
        <v>34</v>
      </c>
      <c r="M649" s="104" t="s">
        <v>1331</v>
      </c>
      <c r="N649" s="147">
        <v>42569</v>
      </c>
      <c r="O649" s="325">
        <v>209855</v>
      </c>
      <c r="P649" s="166">
        <v>42572</v>
      </c>
      <c r="Q649" s="294">
        <v>1</v>
      </c>
    </row>
    <row r="650" spans="1:17" x14ac:dyDescent="0.25">
      <c r="A650" s="374" t="s">
        <v>23</v>
      </c>
      <c r="B650" s="104">
        <v>2</v>
      </c>
      <c r="C650" s="104">
        <v>3</v>
      </c>
      <c r="D650" s="113">
        <v>1</v>
      </c>
      <c r="E650" s="104">
        <v>1</v>
      </c>
      <c r="F650" s="104">
        <v>1</v>
      </c>
      <c r="G650" s="105" t="s">
        <v>1178</v>
      </c>
      <c r="H650" s="163" t="s">
        <v>1179</v>
      </c>
      <c r="I650" s="78">
        <f>24700*1.18</f>
        <v>29146</v>
      </c>
      <c r="J650" s="164" t="s">
        <v>1332</v>
      </c>
      <c r="K650" s="347">
        <v>42415</v>
      </c>
      <c r="L650" s="165" t="s">
        <v>34</v>
      </c>
      <c r="M650" s="104" t="s">
        <v>1333</v>
      </c>
      <c r="N650" s="147">
        <v>42569</v>
      </c>
      <c r="O650" s="325">
        <v>210455</v>
      </c>
      <c r="P650" s="166">
        <v>42577</v>
      </c>
      <c r="Q650" s="294">
        <v>1</v>
      </c>
    </row>
    <row r="651" spans="1:17" x14ac:dyDescent="0.25">
      <c r="A651" s="374" t="s">
        <v>23</v>
      </c>
      <c r="B651" s="104">
        <v>2</v>
      </c>
      <c r="C651" s="104">
        <v>3</v>
      </c>
      <c r="D651" s="113">
        <v>1</v>
      </c>
      <c r="E651" s="104">
        <v>1</v>
      </c>
      <c r="F651" s="104">
        <v>1</v>
      </c>
      <c r="G651" s="105" t="s">
        <v>1110</v>
      </c>
      <c r="H651" s="173" t="s">
        <v>1111</v>
      </c>
      <c r="I651" s="78">
        <v>6608</v>
      </c>
      <c r="J651" s="79" t="s">
        <v>1145</v>
      </c>
      <c r="K651" s="343">
        <v>41879</v>
      </c>
      <c r="L651" s="81" t="s">
        <v>34</v>
      </c>
      <c r="M651" s="135" t="s">
        <v>1366</v>
      </c>
      <c r="N651" s="133">
        <v>41901</v>
      </c>
      <c r="O651" s="136">
        <v>210638</v>
      </c>
      <c r="P651" s="133">
        <v>42646</v>
      </c>
      <c r="Q651" s="294"/>
    </row>
    <row r="652" spans="1:17" x14ac:dyDescent="0.25">
      <c r="A652" s="374" t="s">
        <v>23</v>
      </c>
      <c r="B652" s="104">
        <v>2</v>
      </c>
      <c r="C652" s="104">
        <v>3</v>
      </c>
      <c r="D652" s="113">
        <v>1</v>
      </c>
      <c r="E652" s="104">
        <v>1</v>
      </c>
      <c r="F652" s="104">
        <v>1</v>
      </c>
      <c r="G652" s="105" t="s">
        <v>1178</v>
      </c>
      <c r="H652" s="143" t="s">
        <v>1179</v>
      </c>
      <c r="I652" s="78">
        <v>6608</v>
      </c>
      <c r="J652" s="164" t="s">
        <v>1180</v>
      </c>
      <c r="K652" s="347">
        <v>41879</v>
      </c>
      <c r="L652" s="165" t="s">
        <v>34</v>
      </c>
      <c r="M652" s="76" t="s">
        <v>1146</v>
      </c>
      <c r="N652" s="110">
        <v>41901</v>
      </c>
      <c r="O652" s="165">
        <v>210638</v>
      </c>
      <c r="P652" s="166">
        <v>42646</v>
      </c>
      <c r="Q652" s="294"/>
    </row>
    <row r="653" spans="1:17" x14ac:dyDescent="0.25">
      <c r="A653" s="374" t="s">
        <v>23</v>
      </c>
      <c r="B653" s="104">
        <v>2</v>
      </c>
      <c r="C653" s="104">
        <v>3</v>
      </c>
      <c r="D653" s="113">
        <v>1</v>
      </c>
      <c r="E653" s="104">
        <v>1</v>
      </c>
      <c r="F653" s="104">
        <v>1</v>
      </c>
      <c r="G653" s="104" t="s">
        <v>1334</v>
      </c>
      <c r="H653" s="143" t="s">
        <v>1335</v>
      </c>
      <c r="I653" s="78">
        <f>30800*1.18</f>
        <v>36344</v>
      </c>
      <c r="J653" s="164" t="s">
        <v>1336</v>
      </c>
      <c r="K653" s="347">
        <v>42552</v>
      </c>
      <c r="L653" s="165" t="s">
        <v>34</v>
      </c>
      <c r="M653" s="76" t="s">
        <v>1337</v>
      </c>
      <c r="N653" s="110">
        <v>42569</v>
      </c>
      <c r="O653" s="325">
        <v>210645</v>
      </c>
      <c r="P653" s="166">
        <v>42579</v>
      </c>
      <c r="Q653" s="294">
        <v>1</v>
      </c>
    </row>
    <row r="654" spans="1:17" x14ac:dyDescent="0.25">
      <c r="A654" s="374" t="s">
        <v>23</v>
      </c>
      <c r="B654" s="104">
        <v>2</v>
      </c>
      <c r="C654" s="104">
        <v>3</v>
      </c>
      <c r="D654" s="113">
        <v>1</v>
      </c>
      <c r="E654" s="104">
        <v>1</v>
      </c>
      <c r="F654" s="104">
        <v>1</v>
      </c>
      <c r="G654" s="104" t="s">
        <v>1334</v>
      </c>
      <c r="H654" s="143" t="s">
        <v>1335</v>
      </c>
      <c r="I654" s="78">
        <f>30000*1.18</f>
        <v>35400</v>
      </c>
      <c r="J654" s="164" t="s">
        <v>1338</v>
      </c>
      <c r="K654" s="347">
        <v>42577</v>
      </c>
      <c r="L654" s="165" t="s">
        <v>34</v>
      </c>
      <c r="M654" s="85" t="s">
        <v>1339</v>
      </c>
      <c r="N654" s="166">
        <v>42571</v>
      </c>
      <c r="O654" s="325">
        <v>210646</v>
      </c>
      <c r="P654" s="166">
        <v>42579</v>
      </c>
      <c r="Q654" s="294">
        <v>1</v>
      </c>
    </row>
    <row r="655" spans="1:17" ht="25.5" x14ac:dyDescent="0.25">
      <c r="A655" s="374" t="s">
        <v>23</v>
      </c>
      <c r="B655" s="104">
        <v>2</v>
      </c>
      <c r="C655" s="104">
        <v>3</v>
      </c>
      <c r="D655" s="113">
        <v>1</v>
      </c>
      <c r="E655" s="104">
        <v>1</v>
      </c>
      <c r="F655" s="104">
        <v>1</v>
      </c>
      <c r="G655" s="104" t="s">
        <v>1303</v>
      </c>
      <c r="H655" s="167" t="s">
        <v>1304</v>
      </c>
      <c r="I655" s="78">
        <f>152625*1.18</f>
        <v>180097.5</v>
      </c>
      <c r="J655" s="79" t="s">
        <v>1305</v>
      </c>
      <c r="K655" s="343">
        <v>42578</v>
      </c>
      <c r="L655" s="81" t="s">
        <v>34</v>
      </c>
      <c r="M655" s="135" t="s">
        <v>1306</v>
      </c>
      <c r="N655" s="133">
        <v>42578</v>
      </c>
      <c r="O655" s="136">
        <v>210784</v>
      </c>
      <c r="P655" s="133">
        <v>42583</v>
      </c>
      <c r="Q655" s="294"/>
    </row>
    <row r="656" spans="1:17" x14ac:dyDescent="0.25">
      <c r="A656" s="374" t="s">
        <v>23</v>
      </c>
      <c r="B656" s="104">
        <v>2</v>
      </c>
      <c r="C656" s="104">
        <v>3</v>
      </c>
      <c r="D656" s="113">
        <v>1</v>
      </c>
      <c r="E656" s="104">
        <v>1</v>
      </c>
      <c r="F656" s="104">
        <v>1</v>
      </c>
      <c r="G656" s="105" t="s">
        <v>1110</v>
      </c>
      <c r="H656" s="173" t="s">
        <v>1111</v>
      </c>
      <c r="I656" s="174">
        <f>23625*1.18</f>
        <v>27877.5</v>
      </c>
      <c r="J656" s="175" t="s">
        <v>1112</v>
      </c>
      <c r="K656" s="343" t="s">
        <v>1346</v>
      </c>
      <c r="L656" s="81" t="s">
        <v>34</v>
      </c>
      <c r="M656" s="82" t="s">
        <v>1114</v>
      </c>
      <c r="N656" s="80" t="s">
        <v>1114</v>
      </c>
      <c r="O656" s="83">
        <v>210799</v>
      </c>
      <c r="P656" s="80">
        <v>42583</v>
      </c>
      <c r="Q656" s="294"/>
    </row>
    <row r="657" spans="1:17" x14ac:dyDescent="0.25">
      <c r="A657" s="374" t="s">
        <v>23</v>
      </c>
      <c r="B657" s="104">
        <v>2</v>
      </c>
      <c r="C657" s="104">
        <v>3</v>
      </c>
      <c r="D657" s="113">
        <v>1</v>
      </c>
      <c r="E657" s="104">
        <v>1</v>
      </c>
      <c r="F657" s="104">
        <v>1</v>
      </c>
      <c r="G657" s="105" t="s">
        <v>1178</v>
      </c>
      <c r="H657" s="163" t="s">
        <v>1179</v>
      </c>
      <c r="I657" s="78">
        <f>21300*1.18</f>
        <v>25134</v>
      </c>
      <c r="J657" s="164" t="s">
        <v>1340</v>
      </c>
      <c r="K657" s="347">
        <v>42401</v>
      </c>
      <c r="L657" s="81" t="s">
        <v>34</v>
      </c>
      <c r="M657" s="104" t="s">
        <v>1341</v>
      </c>
      <c r="N657" s="166">
        <v>42569</v>
      </c>
      <c r="O657" s="325">
        <v>210879</v>
      </c>
      <c r="P657" s="166">
        <v>42586</v>
      </c>
      <c r="Q657" s="294">
        <v>1</v>
      </c>
    </row>
    <row r="658" spans="1:17" x14ac:dyDescent="0.25">
      <c r="A658" s="374" t="s">
        <v>23</v>
      </c>
      <c r="B658" s="104">
        <v>2</v>
      </c>
      <c r="C658" s="104">
        <v>3</v>
      </c>
      <c r="D658" s="113">
        <v>1</v>
      </c>
      <c r="E658" s="104">
        <v>1</v>
      </c>
      <c r="F658" s="104">
        <v>1</v>
      </c>
      <c r="G658" s="104" t="s">
        <v>1342</v>
      </c>
      <c r="H658" s="163" t="s">
        <v>1343</v>
      </c>
      <c r="I658" s="78">
        <f>576350*1.18</f>
        <v>680093</v>
      </c>
      <c r="J658" s="164" t="s">
        <v>1344</v>
      </c>
      <c r="K658" s="347">
        <v>42578</v>
      </c>
      <c r="L658" s="81" t="s">
        <v>34</v>
      </c>
      <c r="M658" s="104" t="s">
        <v>1345</v>
      </c>
      <c r="N658" s="147">
        <v>42580</v>
      </c>
      <c r="O658" s="165">
        <v>210886</v>
      </c>
      <c r="P658" s="166">
        <v>42586</v>
      </c>
      <c r="Q658" s="294"/>
    </row>
    <row r="659" spans="1:17" ht="25.5" x14ac:dyDescent="0.25">
      <c r="A659" s="374" t="s">
        <v>23</v>
      </c>
      <c r="B659" s="104">
        <v>2</v>
      </c>
      <c r="C659" s="104">
        <v>3</v>
      </c>
      <c r="D659" s="113">
        <v>1</v>
      </c>
      <c r="E659" s="104">
        <v>1</v>
      </c>
      <c r="F659" s="104">
        <v>1</v>
      </c>
      <c r="G659" s="104" t="s">
        <v>1320</v>
      </c>
      <c r="H659" s="143" t="s">
        <v>1321</v>
      </c>
      <c r="I659" s="78">
        <v>26063.25</v>
      </c>
      <c r="J659" s="79" t="s">
        <v>1347</v>
      </c>
      <c r="K659" s="343">
        <v>42215</v>
      </c>
      <c r="L659" s="134" t="s">
        <v>34</v>
      </c>
      <c r="M659" s="135" t="s">
        <v>1348</v>
      </c>
      <c r="N659" s="133"/>
      <c r="O659" s="322">
        <v>212251</v>
      </c>
      <c r="P659" s="190">
        <v>42604</v>
      </c>
      <c r="Q659" s="294">
        <v>1</v>
      </c>
    </row>
    <row r="660" spans="1:17" x14ac:dyDescent="0.25">
      <c r="A660" s="374" t="s">
        <v>23</v>
      </c>
      <c r="B660" s="104">
        <v>2</v>
      </c>
      <c r="C660" s="104">
        <v>3</v>
      </c>
      <c r="D660" s="113">
        <v>1</v>
      </c>
      <c r="E660" s="104">
        <v>1</v>
      </c>
      <c r="F660" s="104">
        <v>1</v>
      </c>
      <c r="G660" s="105" t="s">
        <v>1949</v>
      </c>
      <c r="H660" s="143" t="s">
        <v>1321</v>
      </c>
      <c r="I660" s="78">
        <v>75331.199999999997</v>
      </c>
      <c r="J660" s="79" t="s">
        <v>1912</v>
      </c>
      <c r="K660" s="343">
        <v>42170</v>
      </c>
      <c r="L660" s="81" t="s">
        <v>34</v>
      </c>
      <c r="M660" s="135"/>
      <c r="N660" s="133"/>
      <c r="O660" s="322">
        <v>212311</v>
      </c>
      <c r="P660" s="133">
        <v>42604</v>
      </c>
      <c r="Q660" s="294">
        <v>1</v>
      </c>
    </row>
    <row r="661" spans="1:17" x14ac:dyDescent="0.25">
      <c r="A661" s="374" t="s">
        <v>23</v>
      </c>
      <c r="B661" s="104">
        <v>2</v>
      </c>
      <c r="C661" s="104">
        <v>3</v>
      </c>
      <c r="D661" s="113">
        <v>1</v>
      </c>
      <c r="E661" s="104">
        <v>1</v>
      </c>
      <c r="F661" s="104">
        <v>1</v>
      </c>
      <c r="G661" s="104" t="s">
        <v>1320</v>
      </c>
      <c r="H661" s="143" t="s">
        <v>1321</v>
      </c>
      <c r="I661" s="78">
        <v>82393.5</v>
      </c>
      <c r="J661" s="164" t="s">
        <v>1690</v>
      </c>
      <c r="K661" s="347">
        <v>42201</v>
      </c>
      <c r="L661" s="165" t="s">
        <v>34</v>
      </c>
      <c r="M661" s="76" t="s">
        <v>1906</v>
      </c>
      <c r="N661" s="110">
        <v>42562</v>
      </c>
      <c r="O661" s="325">
        <v>213014</v>
      </c>
      <c r="P661" s="166">
        <v>42611</v>
      </c>
      <c r="Q661" s="294">
        <v>1</v>
      </c>
    </row>
    <row r="662" spans="1:17" ht="25.5" x14ac:dyDescent="0.25">
      <c r="A662" s="374" t="s">
        <v>23</v>
      </c>
      <c r="B662" s="104">
        <v>2</v>
      </c>
      <c r="C662" s="104">
        <v>3</v>
      </c>
      <c r="D662" s="113">
        <v>1</v>
      </c>
      <c r="E662" s="104">
        <v>1</v>
      </c>
      <c r="F662" s="104">
        <v>1</v>
      </c>
      <c r="G662" s="104" t="s">
        <v>1320</v>
      </c>
      <c r="H662" s="143" t="s">
        <v>1321</v>
      </c>
      <c r="I662" s="78">
        <f>45742.5*1.18</f>
        <v>53976.149999999994</v>
      </c>
      <c r="J662" s="79" t="s">
        <v>1907</v>
      </c>
      <c r="K662" s="343">
        <v>42439</v>
      </c>
      <c r="L662" s="134" t="s">
        <v>34</v>
      </c>
      <c r="M662" s="135" t="s">
        <v>1354</v>
      </c>
      <c r="N662" s="133">
        <v>42562</v>
      </c>
      <c r="O662" s="136">
        <v>213018</v>
      </c>
      <c r="P662" s="190">
        <v>42611</v>
      </c>
      <c r="Q662" s="294"/>
    </row>
    <row r="663" spans="1:17" ht="25.5" x14ac:dyDescent="0.25">
      <c r="A663" s="374" t="s">
        <v>23</v>
      </c>
      <c r="B663" s="104">
        <v>2</v>
      </c>
      <c r="C663" s="104">
        <v>3</v>
      </c>
      <c r="D663" s="113">
        <v>1</v>
      </c>
      <c r="E663" s="104">
        <v>1</v>
      </c>
      <c r="F663" s="104">
        <v>1</v>
      </c>
      <c r="G663" s="105" t="s">
        <v>1178</v>
      </c>
      <c r="H663" s="130" t="s">
        <v>1179</v>
      </c>
      <c r="I663" s="168">
        <v>21653</v>
      </c>
      <c r="J663" s="79" t="s">
        <v>1355</v>
      </c>
      <c r="K663" s="343">
        <v>42227</v>
      </c>
      <c r="L663" s="169" t="s">
        <v>34</v>
      </c>
      <c r="M663" s="170" t="s">
        <v>1356</v>
      </c>
      <c r="N663" s="171">
        <v>42569</v>
      </c>
      <c r="O663" s="324">
        <v>213047</v>
      </c>
      <c r="P663" s="171">
        <v>42612</v>
      </c>
      <c r="Q663" s="294">
        <v>1</v>
      </c>
    </row>
    <row r="664" spans="1:17" ht="25.5" x14ac:dyDescent="0.25">
      <c r="A664" s="374" t="s">
        <v>23</v>
      </c>
      <c r="B664" s="104">
        <v>2</v>
      </c>
      <c r="C664" s="104">
        <v>3</v>
      </c>
      <c r="D664" s="113">
        <v>1</v>
      </c>
      <c r="E664" s="104">
        <v>1</v>
      </c>
      <c r="F664" s="104">
        <v>1</v>
      </c>
      <c r="G664" s="104" t="s">
        <v>1320</v>
      </c>
      <c r="H664" s="143" t="s">
        <v>1321</v>
      </c>
      <c r="I664" s="78">
        <f>48592.5*1.18</f>
        <v>57339.149999999994</v>
      </c>
      <c r="J664" s="79" t="s">
        <v>1357</v>
      </c>
      <c r="K664" s="343">
        <v>42201</v>
      </c>
      <c r="L664" s="134" t="s">
        <v>34</v>
      </c>
      <c r="M664" s="135" t="s">
        <v>1358</v>
      </c>
      <c r="N664" s="133"/>
      <c r="O664" s="136">
        <v>213065</v>
      </c>
      <c r="P664" s="190">
        <v>42612</v>
      </c>
      <c r="Q664" s="294"/>
    </row>
    <row r="665" spans="1:17" ht="25.5" x14ac:dyDescent="0.25">
      <c r="A665" s="374" t="s">
        <v>23</v>
      </c>
      <c r="B665" s="104">
        <v>2</v>
      </c>
      <c r="C665" s="104">
        <v>3</v>
      </c>
      <c r="D665" s="113">
        <v>1</v>
      </c>
      <c r="E665" s="104">
        <v>1</v>
      </c>
      <c r="F665" s="104">
        <v>1</v>
      </c>
      <c r="G665" s="104" t="s">
        <v>1359</v>
      </c>
      <c r="H665" s="167" t="s">
        <v>1360</v>
      </c>
      <c r="I665" s="78">
        <v>50834.400000000001</v>
      </c>
      <c r="J665" s="79" t="s">
        <v>1361</v>
      </c>
      <c r="K665" s="343">
        <v>42199</v>
      </c>
      <c r="L665" s="134" t="s">
        <v>34</v>
      </c>
      <c r="M665" s="135" t="s">
        <v>1362</v>
      </c>
      <c r="N665" s="133">
        <v>42440</v>
      </c>
      <c r="O665" s="322">
        <v>213616</v>
      </c>
      <c r="P665" s="190">
        <v>42621</v>
      </c>
      <c r="Q665" s="294">
        <v>1</v>
      </c>
    </row>
    <row r="666" spans="1:17" ht="25.5" x14ac:dyDescent="0.25">
      <c r="A666" s="374" t="s">
        <v>23</v>
      </c>
      <c r="B666" s="104">
        <v>2</v>
      </c>
      <c r="C666" s="104">
        <v>3</v>
      </c>
      <c r="D666" s="113">
        <v>1</v>
      </c>
      <c r="E666" s="104">
        <v>1</v>
      </c>
      <c r="F666" s="104">
        <v>1</v>
      </c>
      <c r="G666" s="104" t="s">
        <v>1185</v>
      </c>
      <c r="H666" s="130" t="s">
        <v>1363</v>
      </c>
      <c r="I666" s="168">
        <v>42088.24</v>
      </c>
      <c r="J666" s="79" t="s">
        <v>1186</v>
      </c>
      <c r="K666" s="343">
        <v>42313</v>
      </c>
      <c r="L666" s="169" t="s">
        <v>34</v>
      </c>
      <c r="M666" s="170" t="s">
        <v>1187</v>
      </c>
      <c r="N666" s="171">
        <v>42552</v>
      </c>
      <c r="O666" s="172">
        <v>214118</v>
      </c>
      <c r="P666" s="171">
        <v>42626</v>
      </c>
      <c r="Q666" s="294"/>
    </row>
    <row r="667" spans="1:17" x14ac:dyDescent="0.25">
      <c r="A667" s="374" t="s">
        <v>23</v>
      </c>
      <c r="B667" s="104">
        <v>2</v>
      </c>
      <c r="C667" s="104">
        <v>3</v>
      </c>
      <c r="D667" s="113">
        <v>1</v>
      </c>
      <c r="E667" s="104">
        <v>1</v>
      </c>
      <c r="F667" s="104">
        <v>1</v>
      </c>
      <c r="G667" s="104" t="s">
        <v>1359</v>
      </c>
      <c r="H667" s="167" t="s">
        <v>1360</v>
      </c>
      <c r="I667" s="168">
        <v>565538.6</v>
      </c>
      <c r="J667" s="79" t="s">
        <v>1908</v>
      </c>
      <c r="K667" s="343">
        <v>42140</v>
      </c>
      <c r="L667" s="169" t="s">
        <v>34</v>
      </c>
      <c r="M667" s="170" t="s">
        <v>1909</v>
      </c>
      <c r="N667" s="171">
        <v>42440</v>
      </c>
      <c r="O667" s="172">
        <v>214561</v>
      </c>
      <c r="P667" s="171">
        <v>42632</v>
      </c>
      <c r="Q667" s="294"/>
    </row>
    <row r="668" spans="1:17" x14ac:dyDescent="0.25">
      <c r="A668" s="374" t="s">
        <v>23</v>
      </c>
      <c r="B668" s="104">
        <v>2</v>
      </c>
      <c r="C668" s="104">
        <v>3</v>
      </c>
      <c r="D668" s="113">
        <v>1</v>
      </c>
      <c r="E668" s="104">
        <v>1</v>
      </c>
      <c r="F668" s="104">
        <v>1</v>
      </c>
      <c r="G668" s="105" t="s">
        <v>1110</v>
      </c>
      <c r="H668" s="173" t="s">
        <v>1111</v>
      </c>
      <c r="I668" s="168">
        <v>19470</v>
      </c>
      <c r="J668" s="79" t="s">
        <v>1147</v>
      </c>
      <c r="K668" s="343">
        <v>42423</v>
      </c>
      <c r="L668" s="169" t="s">
        <v>34</v>
      </c>
      <c r="M668" s="170" t="s">
        <v>774</v>
      </c>
      <c r="N668" s="171">
        <v>42445</v>
      </c>
      <c r="O668" s="172">
        <v>215201</v>
      </c>
      <c r="P668" s="171">
        <v>42643</v>
      </c>
      <c r="Q668" s="294"/>
    </row>
    <row r="669" spans="1:17" ht="25.5" x14ac:dyDescent="0.25">
      <c r="A669" s="374" t="s">
        <v>23</v>
      </c>
      <c r="B669" s="104">
        <v>2</v>
      </c>
      <c r="C669" s="104">
        <v>3</v>
      </c>
      <c r="D669" s="113">
        <v>1</v>
      </c>
      <c r="E669" s="104">
        <v>1</v>
      </c>
      <c r="F669" s="104">
        <v>1</v>
      </c>
      <c r="G669" s="105" t="s">
        <v>1110</v>
      </c>
      <c r="H669" s="173" t="s">
        <v>1111</v>
      </c>
      <c r="I669" s="168">
        <v>17700</v>
      </c>
      <c r="J669" s="79" t="s">
        <v>1190</v>
      </c>
      <c r="K669" s="343">
        <v>42439</v>
      </c>
      <c r="L669" s="169" t="s">
        <v>34</v>
      </c>
      <c r="M669" s="170" t="s">
        <v>1159</v>
      </c>
      <c r="N669" s="171">
        <v>42464</v>
      </c>
      <c r="O669" s="172">
        <v>215224</v>
      </c>
      <c r="P669" s="171">
        <v>42643</v>
      </c>
      <c r="Q669" s="294"/>
    </row>
    <row r="670" spans="1:17" x14ac:dyDescent="0.25">
      <c r="A670" s="374" t="s">
        <v>23</v>
      </c>
      <c r="B670" s="104">
        <v>2</v>
      </c>
      <c r="C670" s="104">
        <v>3</v>
      </c>
      <c r="D670" s="113">
        <v>1</v>
      </c>
      <c r="E670" s="104">
        <v>1</v>
      </c>
      <c r="F670" s="104">
        <v>1</v>
      </c>
      <c r="G670" s="105" t="s">
        <v>1110</v>
      </c>
      <c r="H670" s="173" t="s">
        <v>1111</v>
      </c>
      <c r="I670" s="174">
        <v>27877.5</v>
      </c>
      <c r="J670" s="175" t="s">
        <v>1904</v>
      </c>
      <c r="K670" s="343">
        <v>42522</v>
      </c>
      <c r="L670" s="81" t="s">
        <v>34</v>
      </c>
      <c r="M670" s="82" t="s">
        <v>1905</v>
      </c>
      <c r="N670" s="80">
        <v>42578</v>
      </c>
      <c r="O670" s="83">
        <v>215352</v>
      </c>
      <c r="P670" s="80">
        <v>42646</v>
      </c>
      <c r="Q670" s="294"/>
    </row>
    <row r="671" spans="1:17" x14ac:dyDescent="0.25">
      <c r="A671" s="374" t="s">
        <v>23</v>
      </c>
      <c r="B671" s="104">
        <v>2</v>
      </c>
      <c r="C671" s="104">
        <v>3</v>
      </c>
      <c r="D671" s="113">
        <v>1</v>
      </c>
      <c r="E671" s="104">
        <v>1</v>
      </c>
      <c r="F671" s="104">
        <v>1</v>
      </c>
      <c r="G671" s="105" t="s">
        <v>1167</v>
      </c>
      <c r="H671" s="143" t="s">
        <v>1168</v>
      </c>
      <c r="I671" s="78">
        <f>6023*1.18</f>
        <v>7107.1399999999994</v>
      </c>
      <c r="J671" s="79" t="s">
        <v>1191</v>
      </c>
      <c r="K671" s="343">
        <v>42530</v>
      </c>
      <c r="L671" s="81" t="s">
        <v>34</v>
      </c>
      <c r="M671" s="135" t="s">
        <v>1192</v>
      </c>
      <c r="N671" s="133">
        <v>42641</v>
      </c>
      <c r="O671" s="322">
        <v>215450</v>
      </c>
      <c r="P671" s="133">
        <v>42649</v>
      </c>
      <c r="Q671" s="294">
        <v>1</v>
      </c>
    </row>
    <row r="672" spans="1:17" x14ac:dyDescent="0.25">
      <c r="A672" s="374" t="s">
        <v>23</v>
      </c>
      <c r="B672" s="104">
        <v>2</v>
      </c>
      <c r="C672" s="104">
        <v>3</v>
      </c>
      <c r="D672" s="113">
        <v>1</v>
      </c>
      <c r="E672" s="104">
        <v>1</v>
      </c>
      <c r="F672" s="104">
        <v>1</v>
      </c>
      <c r="G672" s="105" t="s">
        <v>1517</v>
      </c>
      <c r="H672" s="143" t="s">
        <v>1518</v>
      </c>
      <c r="I672" s="78">
        <v>252638</v>
      </c>
      <c r="J672" s="79" t="s">
        <v>1918</v>
      </c>
      <c r="K672" s="343" t="s">
        <v>2869</v>
      </c>
      <c r="L672" s="81" t="s">
        <v>34</v>
      </c>
      <c r="M672" s="135" t="s">
        <v>1919</v>
      </c>
      <c r="N672" s="133">
        <v>42166</v>
      </c>
      <c r="O672" s="322">
        <v>215777</v>
      </c>
      <c r="P672" s="133">
        <v>42657</v>
      </c>
      <c r="Q672" s="294">
        <v>1</v>
      </c>
    </row>
    <row r="673" spans="1:17" ht="25.5" x14ac:dyDescent="0.25">
      <c r="A673" s="374" t="s">
        <v>23</v>
      </c>
      <c r="B673" s="104">
        <v>2</v>
      </c>
      <c r="C673" s="104">
        <v>3</v>
      </c>
      <c r="D673" s="113">
        <v>1</v>
      </c>
      <c r="E673" s="104">
        <v>1</v>
      </c>
      <c r="F673" s="104">
        <v>1</v>
      </c>
      <c r="G673" s="105" t="s">
        <v>277</v>
      </c>
      <c r="H673" s="143" t="s">
        <v>278</v>
      </c>
      <c r="I673" s="78">
        <f>8800*1.18</f>
        <v>10384</v>
      </c>
      <c r="J673" s="79" t="s">
        <v>1299</v>
      </c>
      <c r="K673" s="343">
        <v>42622</v>
      </c>
      <c r="L673" s="81" t="s">
        <v>34</v>
      </c>
      <c r="M673" s="135" t="s">
        <v>1300</v>
      </c>
      <c r="N673" s="133">
        <v>42695</v>
      </c>
      <c r="O673" s="136">
        <v>217984</v>
      </c>
      <c r="P673" s="133">
        <v>42697</v>
      </c>
      <c r="Q673" s="294"/>
    </row>
    <row r="674" spans="1:17" ht="25.5" x14ac:dyDescent="0.25">
      <c r="A674" s="374" t="s">
        <v>23</v>
      </c>
      <c r="B674" s="104">
        <v>2</v>
      </c>
      <c r="C674" s="104">
        <v>3</v>
      </c>
      <c r="D674" s="113">
        <v>1</v>
      </c>
      <c r="E674" s="104">
        <v>1</v>
      </c>
      <c r="F674" s="104">
        <v>1</v>
      </c>
      <c r="G674" s="105" t="s">
        <v>277</v>
      </c>
      <c r="H674" s="143" t="s">
        <v>278</v>
      </c>
      <c r="I674" s="78">
        <v>61950</v>
      </c>
      <c r="J674" s="79" t="s">
        <v>1372</v>
      </c>
      <c r="K674" s="343">
        <v>42602</v>
      </c>
      <c r="L674" s="81" t="s">
        <v>34</v>
      </c>
      <c r="M674" s="135" t="s">
        <v>1373</v>
      </c>
      <c r="N674" s="133">
        <v>42695</v>
      </c>
      <c r="O674" s="136">
        <v>217997</v>
      </c>
      <c r="P674" s="133">
        <v>42697</v>
      </c>
      <c r="Q674" s="294"/>
    </row>
    <row r="675" spans="1:17" ht="25.5" x14ac:dyDescent="0.25">
      <c r="A675" s="374" t="s">
        <v>23</v>
      </c>
      <c r="B675" s="104">
        <v>2</v>
      </c>
      <c r="C675" s="104">
        <v>3</v>
      </c>
      <c r="D675" s="113">
        <v>1</v>
      </c>
      <c r="E675" s="104">
        <v>1</v>
      </c>
      <c r="F675" s="104">
        <v>1</v>
      </c>
      <c r="G675" s="105" t="s">
        <v>277</v>
      </c>
      <c r="H675" s="143" t="s">
        <v>278</v>
      </c>
      <c r="I675" s="78">
        <f>11100*1.18</f>
        <v>13098</v>
      </c>
      <c r="J675" s="79" t="s">
        <v>1368</v>
      </c>
      <c r="K675" s="343">
        <v>42620</v>
      </c>
      <c r="L675" s="81" t="s">
        <v>34</v>
      </c>
      <c r="M675" s="135" t="s">
        <v>1369</v>
      </c>
      <c r="N675" s="133">
        <v>42695</v>
      </c>
      <c r="O675" s="136">
        <v>217998</v>
      </c>
      <c r="P675" s="133">
        <v>42697</v>
      </c>
      <c r="Q675" s="294"/>
    </row>
    <row r="676" spans="1:17" x14ac:dyDescent="0.25">
      <c r="A676" s="374" t="s">
        <v>23</v>
      </c>
      <c r="B676" s="104">
        <v>2</v>
      </c>
      <c r="C676" s="104">
        <v>3</v>
      </c>
      <c r="D676" s="113">
        <v>1</v>
      </c>
      <c r="E676" s="104">
        <v>1</v>
      </c>
      <c r="F676" s="104">
        <v>1</v>
      </c>
      <c r="G676" s="105" t="s">
        <v>277</v>
      </c>
      <c r="H676" s="143" t="s">
        <v>278</v>
      </c>
      <c r="I676" s="78">
        <v>10620</v>
      </c>
      <c r="J676" s="79" t="s">
        <v>1910</v>
      </c>
      <c r="K676" s="343">
        <v>42651</v>
      </c>
      <c r="L676" s="81" t="s">
        <v>34</v>
      </c>
      <c r="M676" s="135" t="s">
        <v>1911</v>
      </c>
      <c r="N676" s="133">
        <v>42695</v>
      </c>
      <c r="O676" s="136">
        <v>218000</v>
      </c>
      <c r="P676" s="133">
        <v>42697</v>
      </c>
      <c r="Q676" s="294"/>
    </row>
    <row r="677" spans="1:17" x14ac:dyDescent="0.25">
      <c r="A677" s="374" t="s">
        <v>23</v>
      </c>
      <c r="B677" s="104">
        <v>2</v>
      </c>
      <c r="C677" s="104">
        <v>3</v>
      </c>
      <c r="D677" s="113">
        <v>1</v>
      </c>
      <c r="E677" s="104">
        <v>1</v>
      </c>
      <c r="F677" s="104">
        <v>1</v>
      </c>
      <c r="G677" s="105" t="s">
        <v>277</v>
      </c>
      <c r="H677" s="143" t="s">
        <v>278</v>
      </c>
      <c r="I677" s="78">
        <v>20650</v>
      </c>
      <c r="J677" s="79" t="s">
        <v>1912</v>
      </c>
      <c r="K677" s="343">
        <v>42658</v>
      </c>
      <c r="L677" s="81" t="s">
        <v>34</v>
      </c>
      <c r="M677" s="135" t="s">
        <v>1913</v>
      </c>
      <c r="N677" s="133">
        <v>42695</v>
      </c>
      <c r="O677" s="136">
        <v>218081</v>
      </c>
      <c r="P677" s="133">
        <v>42702</v>
      </c>
      <c r="Q677" s="294"/>
    </row>
    <row r="678" spans="1:17" x14ac:dyDescent="0.25">
      <c r="A678" s="374" t="s">
        <v>23</v>
      </c>
      <c r="B678" s="104">
        <v>2</v>
      </c>
      <c r="C678" s="104">
        <v>3</v>
      </c>
      <c r="D678" s="113">
        <v>1</v>
      </c>
      <c r="E678" s="104">
        <v>1</v>
      </c>
      <c r="F678" s="104">
        <v>1</v>
      </c>
      <c r="G678" s="105" t="s">
        <v>277</v>
      </c>
      <c r="H678" s="143" t="s">
        <v>278</v>
      </c>
      <c r="I678" s="78">
        <v>628350</v>
      </c>
      <c r="J678" s="79" t="s">
        <v>1916</v>
      </c>
      <c r="K678" s="343">
        <v>42676</v>
      </c>
      <c r="L678" s="81" t="s">
        <v>34</v>
      </c>
      <c r="M678" s="135" t="s">
        <v>1917</v>
      </c>
      <c r="N678" s="133">
        <v>42711</v>
      </c>
      <c r="O678" s="136">
        <v>218982</v>
      </c>
      <c r="P678" s="133">
        <v>42712</v>
      </c>
      <c r="Q678" s="294"/>
    </row>
    <row r="679" spans="1:17" x14ac:dyDescent="0.25">
      <c r="A679" s="374" t="s">
        <v>23</v>
      </c>
      <c r="B679" s="104">
        <v>2</v>
      </c>
      <c r="C679" s="104">
        <v>3</v>
      </c>
      <c r="D679" s="113">
        <v>1</v>
      </c>
      <c r="E679" s="104">
        <v>1</v>
      </c>
      <c r="F679" s="104">
        <v>1</v>
      </c>
      <c r="G679" s="104" t="s">
        <v>1549</v>
      </c>
      <c r="H679" s="130" t="s">
        <v>1550</v>
      </c>
      <c r="I679" s="78">
        <v>174345</v>
      </c>
      <c r="J679" s="79" t="s">
        <v>1952</v>
      </c>
      <c r="K679" s="343">
        <v>42579</v>
      </c>
      <c r="L679" s="81" t="s">
        <v>34</v>
      </c>
      <c r="M679" s="135" t="s">
        <v>1953</v>
      </c>
      <c r="N679" s="133">
        <v>42716</v>
      </c>
      <c r="O679" s="322">
        <v>219353</v>
      </c>
      <c r="P679" s="133">
        <v>42717</v>
      </c>
      <c r="Q679" s="294">
        <v>1</v>
      </c>
    </row>
    <row r="680" spans="1:17" x14ac:dyDescent="0.25">
      <c r="A680" s="374" t="s">
        <v>23</v>
      </c>
      <c r="B680" s="104">
        <v>2</v>
      </c>
      <c r="C680" s="104">
        <v>3</v>
      </c>
      <c r="D680" s="113">
        <v>1</v>
      </c>
      <c r="E680" s="104">
        <v>1</v>
      </c>
      <c r="F680" s="104">
        <v>1</v>
      </c>
      <c r="G680" s="105" t="s">
        <v>1920</v>
      </c>
      <c r="H680" s="143" t="s">
        <v>1343</v>
      </c>
      <c r="I680" s="78">
        <v>50210.18</v>
      </c>
      <c r="J680" s="79" t="s">
        <v>1921</v>
      </c>
      <c r="K680" s="343">
        <v>42683</v>
      </c>
      <c r="L680" s="81" t="s">
        <v>34</v>
      </c>
      <c r="M680" s="135" t="s">
        <v>1922</v>
      </c>
      <c r="N680" s="133">
        <v>42720</v>
      </c>
      <c r="O680" s="322">
        <v>219869</v>
      </c>
      <c r="P680" s="133">
        <v>42723</v>
      </c>
      <c r="Q680" s="294">
        <v>1</v>
      </c>
    </row>
    <row r="681" spans="1:17" x14ac:dyDescent="0.25">
      <c r="A681" s="374" t="s">
        <v>23</v>
      </c>
      <c r="B681" s="104">
        <v>2</v>
      </c>
      <c r="C681" s="104">
        <v>3</v>
      </c>
      <c r="D681" s="113">
        <v>1</v>
      </c>
      <c r="E681" s="104">
        <v>1</v>
      </c>
      <c r="F681" s="104">
        <v>1</v>
      </c>
      <c r="G681" s="105" t="s">
        <v>277</v>
      </c>
      <c r="H681" s="143" t="s">
        <v>278</v>
      </c>
      <c r="I681" s="78">
        <v>683102</v>
      </c>
      <c r="J681" s="79" t="s">
        <v>1926</v>
      </c>
      <c r="K681" s="343">
        <v>42709</v>
      </c>
      <c r="L681" s="81" t="s">
        <v>34</v>
      </c>
      <c r="M681" s="135" t="s">
        <v>1927</v>
      </c>
      <c r="N681" s="133">
        <v>42723</v>
      </c>
      <c r="O681" s="136">
        <v>219918</v>
      </c>
      <c r="P681" s="133">
        <v>42724</v>
      </c>
      <c r="Q681" s="294"/>
    </row>
    <row r="682" spans="1:17" x14ac:dyDescent="0.25">
      <c r="A682" s="374" t="s">
        <v>23</v>
      </c>
      <c r="B682" s="104">
        <v>2</v>
      </c>
      <c r="C682" s="104">
        <v>3</v>
      </c>
      <c r="D682" s="113">
        <v>1</v>
      </c>
      <c r="E682" s="104">
        <v>1</v>
      </c>
      <c r="F682" s="104">
        <v>1</v>
      </c>
      <c r="G682" s="105" t="s">
        <v>277</v>
      </c>
      <c r="H682" s="143" t="s">
        <v>278</v>
      </c>
      <c r="I682" s="78">
        <v>4160688.8</v>
      </c>
      <c r="J682" s="79" t="s">
        <v>1928</v>
      </c>
      <c r="K682" s="343">
        <v>42709</v>
      </c>
      <c r="L682" s="81" t="s">
        <v>34</v>
      </c>
      <c r="M682" s="135" t="s">
        <v>1929</v>
      </c>
      <c r="N682" s="133">
        <v>42723</v>
      </c>
      <c r="O682" s="136">
        <v>219919</v>
      </c>
      <c r="P682" s="133">
        <v>42724</v>
      </c>
      <c r="Q682" s="294"/>
    </row>
    <row r="683" spans="1:17" x14ac:dyDescent="0.25">
      <c r="A683" s="374" t="s">
        <v>23</v>
      </c>
      <c r="B683" s="104">
        <v>2</v>
      </c>
      <c r="C683" s="104">
        <v>3</v>
      </c>
      <c r="D683" s="113">
        <v>1</v>
      </c>
      <c r="E683" s="104">
        <v>1</v>
      </c>
      <c r="F683" s="104">
        <v>1</v>
      </c>
      <c r="G683" s="105" t="s">
        <v>287</v>
      </c>
      <c r="H683" s="143" t="s">
        <v>1923</v>
      </c>
      <c r="I683" s="78">
        <v>110330</v>
      </c>
      <c r="J683" s="79" t="s">
        <v>1924</v>
      </c>
      <c r="K683" s="343">
        <v>42709</v>
      </c>
      <c r="L683" s="81" t="s">
        <v>34</v>
      </c>
      <c r="M683" s="135" t="s">
        <v>1925</v>
      </c>
      <c r="N683" s="133">
        <v>42723</v>
      </c>
      <c r="O683" s="136">
        <v>219990</v>
      </c>
      <c r="P683" s="133">
        <v>42725</v>
      </c>
      <c r="Q683" s="294"/>
    </row>
    <row r="684" spans="1:17" x14ac:dyDescent="0.25">
      <c r="A684" s="374" t="s">
        <v>23</v>
      </c>
      <c r="B684" s="104">
        <v>2</v>
      </c>
      <c r="C684" s="104">
        <v>3</v>
      </c>
      <c r="D684" s="113">
        <v>1</v>
      </c>
      <c r="E684" s="104">
        <v>1</v>
      </c>
      <c r="F684" s="104">
        <v>1</v>
      </c>
      <c r="G684" s="105" t="s">
        <v>287</v>
      </c>
      <c r="H684" s="143" t="s">
        <v>1923</v>
      </c>
      <c r="I684" s="78">
        <v>56935</v>
      </c>
      <c r="J684" s="79" t="s">
        <v>1930</v>
      </c>
      <c r="K684" s="343">
        <v>42709</v>
      </c>
      <c r="L684" s="81" t="s">
        <v>34</v>
      </c>
      <c r="M684" s="135" t="s">
        <v>1931</v>
      </c>
      <c r="N684" s="133">
        <v>42739</v>
      </c>
      <c r="O684" s="136">
        <v>220486</v>
      </c>
      <c r="P684" s="133">
        <v>42740</v>
      </c>
      <c r="Q684" s="294"/>
    </row>
    <row r="685" spans="1:17" x14ac:dyDescent="0.25">
      <c r="A685" s="374" t="s">
        <v>23</v>
      </c>
      <c r="B685" s="104">
        <v>2</v>
      </c>
      <c r="C685" s="104">
        <v>3</v>
      </c>
      <c r="D685" s="113">
        <v>1</v>
      </c>
      <c r="E685" s="104">
        <v>1</v>
      </c>
      <c r="F685" s="104">
        <v>1</v>
      </c>
      <c r="G685" s="105" t="s">
        <v>277</v>
      </c>
      <c r="H685" s="143" t="s">
        <v>278</v>
      </c>
      <c r="I685" s="78">
        <v>59967.6</v>
      </c>
      <c r="J685" s="79" t="s">
        <v>1935</v>
      </c>
      <c r="K685" s="343">
        <v>42723</v>
      </c>
      <c r="L685" s="81" t="s">
        <v>34</v>
      </c>
      <c r="M685" s="135" t="s">
        <v>1936</v>
      </c>
      <c r="N685" s="133">
        <v>42745</v>
      </c>
      <c r="O685" s="136">
        <v>220596</v>
      </c>
      <c r="P685" s="133">
        <v>42747</v>
      </c>
      <c r="Q685" s="294"/>
    </row>
    <row r="686" spans="1:17" x14ac:dyDescent="0.25">
      <c r="A686" s="374" t="s">
        <v>23</v>
      </c>
      <c r="B686" s="104">
        <v>2</v>
      </c>
      <c r="C686" s="104">
        <v>3</v>
      </c>
      <c r="D686" s="113">
        <v>1</v>
      </c>
      <c r="E686" s="104">
        <v>1</v>
      </c>
      <c r="F686" s="104">
        <v>1</v>
      </c>
      <c r="G686" s="105" t="s">
        <v>1242</v>
      </c>
      <c r="H686" s="143" t="s">
        <v>1932</v>
      </c>
      <c r="I686" s="78">
        <v>660800</v>
      </c>
      <c r="J686" s="79" t="s">
        <v>1933</v>
      </c>
      <c r="K686" s="343">
        <v>42723</v>
      </c>
      <c r="L686" s="81" t="s">
        <v>34</v>
      </c>
      <c r="M686" s="135" t="s">
        <v>1934</v>
      </c>
      <c r="N686" s="133">
        <v>42745</v>
      </c>
      <c r="O686" s="136">
        <v>220597</v>
      </c>
      <c r="P686" s="133"/>
      <c r="Q686" s="294"/>
    </row>
    <row r="687" spans="1:17" x14ac:dyDescent="0.25">
      <c r="A687" s="374" t="s">
        <v>23</v>
      </c>
      <c r="B687" s="104">
        <v>2</v>
      </c>
      <c r="C687" s="104">
        <v>3</v>
      </c>
      <c r="D687" s="113">
        <v>1</v>
      </c>
      <c r="E687" s="104">
        <v>1</v>
      </c>
      <c r="F687" s="104">
        <v>1</v>
      </c>
      <c r="G687" s="105" t="s">
        <v>277</v>
      </c>
      <c r="H687" s="143" t="s">
        <v>278</v>
      </c>
      <c r="I687" s="78">
        <v>24780</v>
      </c>
      <c r="J687" s="79" t="s">
        <v>1937</v>
      </c>
      <c r="K687" s="343">
        <v>42709</v>
      </c>
      <c r="L687" s="81" t="s">
        <v>34</v>
      </c>
      <c r="M687" s="135" t="s">
        <v>1938</v>
      </c>
      <c r="N687" s="133">
        <v>42746</v>
      </c>
      <c r="O687" s="136">
        <v>220601</v>
      </c>
      <c r="P687" s="133">
        <v>42747</v>
      </c>
      <c r="Q687" s="294"/>
    </row>
    <row r="688" spans="1:17" x14ac:dyDescent="0.25">
      <c r="A688" s="374"/>
      <c r="B688" s="104"/>
      <c r="C688" s="104"/>
      <c r="D688" s="113"/>
      <c r="E688" s="104"/>
      <c r="F688" s="104"/>
      <c r="G688" s="105" t="s">
        <v>287</v>
      </c>
      <c r="H688" s="143" t="s">
        <v>1923</v>
      </c>
      <c r="I688" s="78">
        <v>96701</v>
      </c>
      <c r="J688" s="79" t="s">
        <v>1939</v>
      </c>
      <c r="K688" s="343">
        <v>42709</v>
      </c>
      <c r="L688" s="81" t="s">
        <v>34</v>
      </c>
      <c r="M688" s="135" t="s">
        <v>1940</v>
      </c>
      <c r="N688" s="133">
        <v>42751</v>
      </c>
      <c r="O688" s="136">
        <v>220675</v>
      </c>
      <c r="P688" s="133">
        <v>42753</v>
      </c>
      <c r="Q688" s="294"/>
    </row>
    <row r="689" spans="1:17" x14ac:dyDescent="0.25">
      <c r="A689" s="374" t="s">
        <v>23</v>
      </c>
      <c r="B689" s="104">
        <v>2</v>
      </c>
      <c r="C689" s="104">
        <v>3</v>
      </c>
      <c r="D689" s="113">
        <v>1</v>
      </c>
      <c r="E689" s="104">
        <v>1</v>
      </c>
      <c r="F689" s="104">
        <v>1</v>
      </c>
      <c r="G689" s="105" t="s">
        <v>277</v>
      </c>
      <c r="H689" s="143" t="s">
        <v>278</v>
      </c>
      <c r="I689" s="78">
        <v>328217</v>
      </c>
      <c r="J689" s="79" t="s">
        <v>1943</v>
      </c>
      <c r="K689" s="343">
        <v>42681</v>
      </c>
      <c r="L689" s="81" t="s">
        <v>34</v>
      </c>
      <c r="M689" s="135" t="s">
        <v>1944</v>
      </c>
      <c r="N689" s="133">
        <v>42753</v>
      </c>
      <c r="O689" s="136">
        <v>220891</v>
      </c>
      <c r="P689" s="133">
        <v>42755</v>
      </c>
      <c r="Q689" s="294"/>
    </row>
    <row r="690" spans="1:17" x14ac:dyDescent="0.25">
      <c r="A690" s="374" t="s">
        <v>23</v>
      </c>
      <c r="B690" s="104">
        <v>2</v>
      </c>
      <c r="C690" s="104">
        <v>3</v>
      </c>
      <c r="D690" s="113">
        <v>1</v>
      </c>
      <c r="E690" s="104">
        <v>1</v>
      </c>
      <c r="F690" s="104">
        <v>1</v>
      </c>
      <c r="G690" s="105" t="s">
        <v>287</v>
      </c>
      <c r="H690" s="143" t="s">
        <v>1923</v>
      </c>
      <c r="I690" s="78">
        <v>130714.5</v>
      </c>
      <c r="J690" s="79" t="s">
        <v>1950</v>
      </c>
      <c r="K690" s="343">
        <v>42693</v>
      </c>
      <c r="L690" s="81" t="s">
        <v>34</v>
      </c>
      <c r="M690" s="135" t="s">
        <v>1951</v>
      </c>
      <c r="N690" s="133">
        <v>42755</v>
      </c>
      <c r="O690" s="136">
        <v>220894</v>
      </c>
      <c r="P690" s="133">
        <v>42755</v>
      </c>
      <c r="Q690" s="294"/>
    </row>
    <row r="691" spans="1:17" x14ac:dyDescent="0.25">
      <c r="A691" s="374" t="s">
        <v>23</v>
      </c>
      <c r="B691" s="104">
        <v>2</v>
      </c>
      <c r="C691" s="104">
        <v>3</v>
      </c>
      <c r="D691" s="113">
        <v>1</v>
      </c>
      <c r="E691" s="104">
        <v>1</v>
      </c>
      <c r="F691" s="104">
        <v>1</v>
      </c>
      <c r="G691" s="105" t="s">
        <v>277</v>
      </c>
      <c r="H691" s="143" t="s">
        <v>278</v>
      </c>
      <c r="I691" s="78">
        <v>226825.5</v>
      </c>
      <c r="J691" s="79" t="s">
        <v>1945</v>
      </c>
      <c r="K691" s="343">
        <v>42710</v>
      </c>
      <c r="L691" s="81" t="s">
        <v>34</v>
      </c>
      <c r="M691" s="135" t="s">
        <v>1946</v>
      </c>
      <c r="N691" s="133">
        <v>42754</v>
      </c>
      <c r="O691" s="136">
        <v>220919</v>
      </c>
      <c r="P691" s="133">
        <v>42758</v>
      </c>
      <c r="Q691" s="294"/>
    </row>
    <row r="692" spans="1:17" x14ac:dyDescent="0.25">
      <c r="A692" s="374" t="s">
        <v>23</v>
      </c>
      <c r="B692" s="104">
        <v>2</v>
      </c>
      <c r="C692" s="104">
        <v>3</v>
      </c>
      <c r="D692" s="113">
        <v>1</v>
      </c>
      <c r="E692" s="104">
        <v>1</v>
      </c>
      <c r="F692" s="104">
        <v>1</v>
      </c>
      <c r="G692" s="104" t="s">
        <v>1359</v>
      </c>
      <c r="H692" s="167" t="s">
        <v>1360</v>
      </c>
      <c r="I692" s="168">
        <v>39120</v>
      </c>
      <c r="J692" s="79" t="s">
        <v>1532</v>
      </c>
      <c r="K692" s="343">
        <v>42200</v>
      </c>
      <c r="L692" s="169" t="s">
        <v>34</v>
      </c>
      <c r="M692" s="170" t="s">
        <v>1533</v>
      </c>
      <c r="N692" s="171">
        <v>42440</v>
      </c>
      <c r="O692" s="324">
        <v>220976</v>
      </c>
      <c r="P692" s="171">
        <v>42759</v>
      </c>
      <c r="Q692" s="294">
        <v>1</v>
      </c>
    </row>
    <row r="693" spans="1:17" x14ac:dyDescent="0.25">
      <c r="A693" s="374" t="s">
        <v>23</v>
      </c>
      <c r="B693" s="104">
        <v>2</v>
      </c>
      <c r="C693" s="104">
        <v>3</v>
      </c>
      <c r="D693" s="113">
        <v>1</v>
      </c>
      <c r="E693" s="104">
        <v>1</v>
      </c>
      <c r="F693" s="104">
        <v>1</v>
      </c>
      <c r="G693" s="105" t="s">
        <v>287</v>
      </c>
      <c r="H693" s="143" t="s">
        <v>1923</v>
      </c>
      <c r="I693" s="78">
        <v>214156.19</v>
      </c>
      <c r="J693" s="79" t="s">
        <v>1947</v>
      </c>
      <c r="K693" s="343">
        <v>42689</v>
      </c>
      <c r="L693" s="81" t="s">
        <v>34</v>
      </c>
      <c r="M693" s="135" t="s">
        <v>1948</v>
      </c>
      <c r="N693" s="133">
        <v>42754</v>
      </c>
      <c r="O693" s="136">
        <v>221315</v>
      </c>
      <c r="P693" s="133">
        <v>42760</v>
      </c>
      <c r="Q693" s="294"/>
    </row>
    <row r="694" spans="1:17" x14ac:dyDescent="0.25">
      <c r="A694" s="374" t="s">
        <v>23</v>
      </c>
      <c r="B694" s="104">
        <v>2</v>
      </c>
      <c r="C694" s="104">
        <v>3</v>
      </c>
      <c r="D694" s="113">
        <v>1</v>
      </c>
      <c r="E694" s="104">
        <v>1</v>
      </c>
      <c r="F694" s="104">
        <v>1</v>
      </c>
      <c r="G694" s="105" t="s">
        <v>287</v>
      </c>
      <c r="H694" s="143" t="s">
        <v>278</v>
      </c>
      <c r="I694" s="78">
        <v>30000</v>
      </c>
      <c r="J694" s="79" t="s">
        <v>1914</v>
      </c>
      <c r="K694" s="343">
        <v>42730</v>
      </c>
      <c r="L694" s="81" t="s">
        <v>34</v>
      </c>
      <c r="M694" s="135" t="s">
        <v>550</v>
      </c>
      <c r="N694" s="133">
        <v>42759</v>
      </c>
      <c r="O694" s="136">
        <v>221430</v>
      </c>
      <c r="P694" s="133">
        <v>42760</v>
      </c>
      <c r="Q694" s="294"/>
    </row>
    <row r="695" spans="1:17" x14ac:dyDescent="0.25">
      <c r="A695" s="374" t="s">
        <v>23</v>
      </c>
      <c r="B695" s="104">
        <v>2</v>
      </c>
      <c r="C695" s="104">
        <v>3</v>
      </c>
      <c r="D695" s="113">
        <v>1</v>
      </c>
      <c r="E695" s="104">
        <v>1</v>
      </c>
      <c r="F695" s="104">
        <v>1</v>
      </c>
      <c r="G695" s="104" t="s">
        <v>1276</v>
      </c>
      <c r="H695" s="167" t="s">
        <v>1277</v>
      </c>
      <c r="I695" s="168">
        <v>62540</v>
      </c>
      <c r="J695" s="79" t="s">
        <v>1885</v>
      </c>
      <c r="K695" s="343">
        <v>41850</v>
      </c>
      <c r="L695" s="169" t="s">
        <v>34</v>
      </c>
      <c r="M695" s="170" t="s">
        <v>1886</v>
      </c>
      <c r="N695" s="171">
        <v>42754</v>
      </c>
      <c r="O695" s="324">
        <v>224200</v>
      </c>
      <c r="P695" s="171">
        <v>42780</v>
      </c>
      <c r="Q695" s="294">
        <v>1</v>
      </c>
    </row>
    <row r="696" spans="1:17" x14ac:dyDescent="0.25">
      <c r="A696" s="374" t="s">
        <v>23</v>
      </c>
      <c r="B696" s="104">
        <v>2</v>
      </c>
      <c r="C696" s="104">
        <v>3</v>
      </c>
      <c r="D696" s="113">
        <v>1</v>
      </c>
      <c r="E696" s="104">
        <v>1</v>
      </c>
      <c r="F696" s="104">
        <v>1</v>
      </c>
      <c r="G696" s="105" t="s">
        <v>281</v>
      </c>
      <c r="H696" s="143" t="s">
        <v>282</v>
      </c>
      <c r="I696" s="78">
        <v>63806.14</v>
      </c>
      <c r="J696" s="79" t="s">
        <v>1941</v>
      </c>
      <c r="K696" s="343">
        <v>42856</v>
      </c>
      <c r="L696" s="81" t="s">
        <v>34</v>
      </c>
      <c r="M696" s="135" t="s">
        <v>1942</v>
      </c>
      <c r="N696" s="133">
        <v>42751</v>
      </c>
      <c r="O696" s="136">
        <v>2205678</v>
      </c>
      <c r="P696" s="133">
        <v>42753</v>
      </c>
      <c r="Q696" s="294"/>
    </row>
    <row r="697" spans="1:17" x14ac:dyDescent="0.25">
      <c r="A697" s="374" t="s">
        <v>23</v>
      </c>
      <c r="B697" s="104">
        <v>2</v>
      </c>
      <c r="C697" s="104">
        <v>3</v>
      </c>
      <c r="D697" s="113">
        <v>1</v>
      </c>
      <c r="E697" s="104">
        <v>1</v>
      </c>
      <c r="F697" s="104">
        <v>1</v>
      </c>
      <c r="G697" s="104" t="s">
        <v>1185</v>
      </c>
      <c r="H697" s="130" t="s">
        <v>1363</v>
      </c>
      <c r="I697" s="78">
        <v>34457.18</v>
      </c>
      <c r="J697" s="132" t="s">
        <v>1894</v>
      </c>
      <c r="K697" s="344">
        <v>42276</v>
      </c>
      <c r="L697" s="134" t="s">
        <v>34</v>
      </c>
      <c r="M697" s="135" t="s">
        <v>1376</v>
      </c>
      <c r="N697" s="133"/>
      <c r="O697" s="83"/>
      <c r="P697" s="133"/>
      <c r="Q697" s="294"/>
    </row>
    <row r="698" spans="1:17" x14ac:dyDescent="0.25">
      <c r="A698" s="374" t="s">
        <v>23</v>
      </c>
      <c r="B698" s="104">
        <v>2</v>
      </c>
      <c r="C698" s="104">
        <v>3</v>
      </c>
      <c r="D698" s="113">
        <v>1</v>
      </c>
      <c r="E698" s="104">
        <v>1</v>
      </c>
      <c r="F698" s="104">
        <v>1</v>
      </c>
      <c r="G698" s="105" t="s">
        <v>203</v>
      </c>
      <c r="H698" s="143" t="s">
        <v>204</v>
      </c>
      <c r="I698" s="78">
        <v>41710</v>
      </c>
      <c r="J698" s="79" t="s">
        <v>1914</v>
      </c>
      <c r="K698" s="343">
        <v>42683</v>
      </c>
      <c r="L698" s="81" t="s">
        <v>34</v>
      </c>
      <c r="M698" s="135" t="s">
        <v>1915</v>
      </c>
      <c r="N698" s="133">
        <v>42699</v>
      </c>
      <c r="O698" s="136"/>
      <c r="P698" s="133"/>
      <c r="Q698" s="294"/>
    </row>
    <row r="699" spans="1:17" x14ac:dyDescent="0.25">
      <c r="A699" s="372" t="s">
        <v>6</v>
      </c>
      <c r="B699" s="27">
        <v>2</v>
      </c>
      <c r="C699" s="210">
        <v>3</v>
      </c>
      <c r="D699" s="210">
        <v>1</v>
      </c>
      <c r="E699" s="210">
        <v>3</v>
      </c>
      <c r="F699" s="210">
        <v>3</v>
      </c>
      <c r="G699" s="28" t="s">
        <v>8</v>
      </c>
      <c r="H699" s="211" t="s">
        <v>1954</v>
      </c>
      <c r="I699" s="30">
        <f>SUM(I700:I712)</f>
        <v>3240687.5</v>
      </c>
      <c r="J699" s="212"/>
      <c r="K699" s="338"/>
      <c r="L699" s="139"/>
      <c r="M699" s="34"/>
      <c r="N699" s="35"/>
      <c r="O699" s="97" t="s">
        <v>22</v>
      </c>
      <c r="P699" s="35"/>
      <c r="Q699" s="294"/>
    </row>
    <row r="700" spans="1:17" x14ac:dyDescent="0.25">
      <c r="A700" s="374" t="s">
        <v>23</v>
      </c>
      <c r="B700" s="104">
        <v>2</v>
      </c>
      <c r="C700" s="213">
        <v>3</v>
      </c>
      <c r="D700" s="213">
        <v>1</v>
      </c>
      <c r="E700" s="213">
        <v>3</v>
      </c>
      <c r="F700" s="213">
        <v>3</v>
      </c>
      <c r="G700" s="213" t="s">
        <v>1955</v>
      </c>
      <c r="H700" s="205" t="s">
        <v>1956</v>
      </c>
      <c r="I700" s="174">
        <v>88500</v>
      </c>
      <c r="J700" s="175" t="s">
        <v>1957</v>
      </c>
      <c r="K700" s="343">
        <v>42137</v>
      </c>
      <c r="L700" s="81" t="s">
        <v>34</v>
      </c>
      <c r="M700" s="82" t="s">
        <v>1958</v>
      </c>
      <c r="N700" s="80">
        <v>42144</v>
      </c>
      <c r="O700" s="317">
        <v>160378</v>
      </c>
      <c r="P700" s="80">
        <v>42157</v>
      </c>
      <c r="Q700" s="294">
        <v>1</v>
      </c>
    </row>
    <row r="701" spans="1:17" x14ac:dyDescent="0.25">
      <c r="A701" s="374" t="s">
        <v>23</v>
      </c>
      <c r="B701" s="104">
        <v>2</v>
      </c>
      <c r="C701" s="213">
        <v>3</v>
      </c>
      <c r="D701" s="213">
        <v>1</v>
      </c>
      <c r="E701" s="213">
        <v>3</v>
      </c>
      <c r="F701" s="213">
        <v>3</v>
      </c>
      <c r="G701" s="213" t="s">
        <v>1959</v>
      </c>
      <c r="H701" s="205" t="s">
        <v>1960</v>
      </c>
      <c r="I701" s="174">
        <v>18880</v>
      </c>
      <c r="J701" s="175" t="s">
        <v>1980</v>
      </c>
      <c r="K701" s="343">
        <v>42186</v>
      </c>
      <c r="L701" s="81" t="s">
        <v>34</v>
      </c>
      <c r="M701" s="82" t="s">
        <v>1981</v>
      </c>
      <c r="N701" s="80"/>
      <c r="O701" s="317">
        <v>170707</v>
      </c>
      <c r="P701" s="80">
        <v>42216</v>
      </c>
      <c r="Q701" s="294">
        <v>1</v>
      </c>
    </row>
    <row r="702" spans="1:17" x14ac:dyDescent="0.25">
      <c r="A702" s="374" t="s">
        <v>23</v>
      </c>
      <c r="B702" s="104">
        <v>2</v>
      </c>
      <c r="C702" s="213">
        <v>3</v>
      </c>
      <c r="D702" s="213">
        <v>1</v>
      </c>
      <c r="E702" s="213">
        <v>3</v>
      </c>
      <c r="F702" s="213">
        <v>3</v>
      </c>
      <c r="G702" s="213" t="s">
        <v>1959</v>
      </c>
      <c r="H702" s="205" t="s">
        <v>1960</v>
      </c>
      <c r="I702" s="174">
        <v>7080</v>
      </c>
      <c r="J702" s="175" t="s">
        <v>1961</v>
      </c>
      <c r="K702" s="343">
        <v>42236</v>
      </c>
      <c r="L702" s="81" t="s">
        <v>34</v>
      </c>
      <c r="M702" s="82" t="s">
        <v>1962</v>
      </c>
      <c r="N702" s="80">
        <v>42234</v>
      </c>
      <c r="O702" s="317">
        <v>173903</v>
      </c>
      <c r="P702" s="80">
        <v>42242</v>
      </c>
      <c r="Q702" s="294">
        <v>1</v>
      </c>
    </row>
    <row r="703" spans="1:17" x14ac:dyDescent="0.25">
      <c r="A703" s="374" t="s">
        <v>23</v>
      </c>
      <c r="B703" s="104">
        <v>2</v>
      </c>
      <c r="C703" s="213">
        <v>3</v>
      </c>
      <c r="D703" s="213">
        <v>1</v>
      </c>
      <c r="E703" s="213">
        <v>3</v>
      </c>
      <c r="F703" s="213">
        <v>3</v>
      </c>
      <c r="G703" s="213" t="s">
        <v>1959</v>
      </c>
      <c r="H703" s="205" t="s">
        <v>1960</v>
      </c>
      <c r="I703" s="174">
        <v>28320</v>
      </c>
      <c r="J703" s="175" t="s">
        <v>1982</v>
      </c>
      <c r="K703" s="343">
        <v>42263</v>
      </c>
      <c r="L703" s="81" t="s">
        <v>34</v>
      </c>
      <c r="M703" s="82" t="s">
        <v>1983</v>
      </c>
      <c r="N703" s="80"/>
      <c r="O703" s="317">
        <v>180182</v>
      </c>
      <c r="P703" s="80">
        <v>42284</v>
      </c>
      <c r="Q703" s="294">
        <v>1</v>
      </c>
    </row>
    <row r="704" spans="1:17" x14ac:dyDescent="0.25">
      <c r="A704" s="374" t="s">
        <v>23</v>
      </c>
      <c r="B704" s="104">
        <v>2</v>
      </c>
      <c r="C704" s="213">
        <v>3</v>
      </c>
      <c r="D704" s="213">
        <v>1</v>
      </c>
      <c r="E704" s="213">
        <v>3</v>
      </c>
      <c r="F704" s="213">
        <v>3</v>
      </c>
      <c r="G704" s="213" t="s">
        <v>1955</v>
      </c>
      <c r="H704" s="205" t="s">
        <v>1956</v>
      </c>
      <c r="I704" s="174">
        <v>35400</v>
      </c>
      <c r="J704" s="175" t="s">
        <v>1963</v>
      </c>
      <c r="K704" s="343">
        <v>42396</v>
      </c>
      <c r="L704" s="81" t="s">
        <v>34</v>
      </c>
      <c r="M704" s="82" t="s">
        <v>1964</v>
      </c>
      <c r="N704" s="80">
        <v>42458</v>
      </c>
      <c r="O704" s="317">
        <v>201295</v>
      </c>
      <c r="P704" s="80">
        <v>42479</v>
      </c>
      <c r="Q704" s="294">
        <v>1</v>
      </c>
    </row>
    <row r="705" spans="1:17" x14ac:dyDescent="0.25">
      <c r="A705" s="374" t="s">
        <v>23</v>
      </c>
      <c r="B705" s="104">
        <v>2</v>
      </c>
      <c r="C705" s="213">
        <v>3</v>
      </c>
      <c r="D705" s="213">
        <v>1</v>
      </c>
      <c r="E705" s="213">
        <v>3</v>
      </c>
      <c r="F705" s="213">
        <v>3</v>
      </c>
      <c r="G705" s="213" t="s">
        <v>1955</v>
      </c>
      <c r="H705" s="205" t="s">
        <v>1956</v>
      </c>
      <c r="I705" s="174">
        <v>47200</v>
      </c>
      <c r="J705" s="175" t="s">
        <v>472</v>
      </c>
      <c r="K705" s="343">
        <v>42472</v>
      </c>
      <c r="L705" s="81" t="s">
        <v>34</v>
      </c>
      <c r="M705" s="82" t="s">
        <v>1965</v>
      </c>
      <c r="N705" s="80"/>
      <c r="O705" s="317">
        <v>203862</v>
      </c>
      <c r="P705" s="80">
        <v>42501</v>
      </c>
      <c r="Q705" s="294"/>
    </row>
    <row r="706" spans="1:17" x14ac:dyDescent="0.25">
      <c r="A706" s="374" t="s">
        <v>23</v>
      </c>
      <c r="B706" s="104">
        <v>2</v>
      </c>
      <c r="C706" s="213">
        <v>3</v>
      </c>
      <c r="D706" s="213">
        <v>1</v>
      </c>
      <c r="E706" s="213">
        <v>3</v>
      </c>
      <c r="F706" s="213">
        <v>3</v>
      </c>
      <c r="G706" s="213" t="s">
        <v>1966</v>
      </c>
      <c r="H706" s="205" t="s">
        <v>1967</v>
      </c>
      <c r="I706" s="174">
        <v>19470</v>
      </c>
      <c r="J706" s="175" t="s">
        <v>1968</v>
      </c>
      <c r="K706" s="343">
        <v>42313</v>
      </c>
      <c r="L706" s="81" t="s">
        <v>34</v>
      </c>
      <c r="M706" s="82" t="s">
        <v>1969</v>
      </c>
      <c r="N706" s="80">
        <v>42520</v>
      </c>
      <c r="O706" s="317">
        <v>205681</v>
      </c>
      <c r="P706" s="80">
        <v>42524</v>
      </c>
      <c r="Q706" s="294">
        <v>1</v>
      </c>
    </row>
    <row r="707" spans="1:17" x14ac:dyDescent="0.25">
      <c r="A707" s="374" t="s">
        <v>23</v>
      </c>
      <c r="B707" s="104">
        <v>2</v>
      </c>
      <c r="C707" s="213">
        <v>3</v>
      </c>
      <c r="D707" s="213">
        <v>1</v>
      </c>
      <c r="E707" s="213">
        <v>3</v>
      </c>
      <c r="F707" s="213">
        <v>3</v>
      </c>
      <c r="G707" s="213" t="s">
        <v>1966</v>
      </c>
      <c r="H707" s="205" t="s">
        <v>1967</v>
      </c>
      <c r="I707" s="174">
        <v>25960</v>
      </c>
      <c r="J707" s="175" t="s">
        <v>1970</v>
      </c>
      <c r="K707" s="343">
        <v>42445</v>
      </c>
      <c r="L707" s="81" t="s">
        <v>34</v>
      </c>
      <c r="M707" s="82" t="s">
        <v>1664</v>
      </c>
      <c r="N707" s="80">
        <v>42520</v>
      </c>
      <c r="O707" s="317">
        <v>205683</v>
      </c>
      <c r="P707" s="80">
        <v>42524</v>
      </c>
      <c r="Q707" s="294">
        <v>1</v>
      </c>
    </row>
    <row r="708" spans="1:17" x14ac:dyDescent="0.25">
      <c r="A708" s="374" t="s">
        <v>23</v>
      </c>
      <c r="B708" s="104">
        <v>2</v>
      </c>
      <c r="C708" s="213">
        <v>3</v>
      </c>
      <c r="D708" s="213">
        <v>1</v>
      </c>
      <c r="E708" s="213">
        <v>3</v>
      </c>
      <c r="F708" s="213">
        <v>3</v>
      </c>
      <c r="G708" s="213">
        <v>200538924</v>
      </c>
      <c r="H708" s="167" t="s">
        <v>1984</v>
      </c>
      <c r="I708" s="174">
        <v>78935</v>
      </c>
      <c r="J708" s="175" t="s">
        <v>1985</v>
      </c>
      <c r="K708" s="343">
        <v>41990</v>
      </c>
      <c r="L708" s="81" t="s">
        <v>34</v>
      </c>
      <c r="M708" s="82" t="s">
        <v>1986</v>
      </c>
      <c r="N708" s="80">
        <v>41983</v>
      </c>
      <c r="O708" s="317">
        <v>210278</v>
      </c>
      <c r="P708" s="80">
        <v>42576</v>
      </c>
      <c r="Q708" s="294">
        <v>1</v>
      </c>
    </row>
    <row r="709" spans="1:17" x14ac:dyDescent="0.25">
      <c r="A709" s="374" t="s">
        <v>23</v>
      </c>
      <c r="B709" s="104">
        <v>2</v>
      </c>
      <c r="C709" s="213">
        <v>3</v>
      </c>
      <c r="D709" s="213">
        <v>1</v>
      </c>
      <c r="E709" s="213">
        <v>3</v>
      </c>
      <c r="F709" s="213">
        <v>3</v>
      </c>
      <c r="G709" s="213" t="s">
        <v>1974</v>
      </c>
      <c r="H709" s="205" t="s">
        <v>1975</v>
      </c>
      <c r="I709" s="174">
        <v>248000</v>
      </c>
      <c r="J709" s="175" t="s">
        <v>1978</v>
      </c>
      <c r="K709" s="343">
        <v>42599</v>
      </c>
      <c r="L709" s="81" t="s">
        <v>34</v>
      </c>
      <c r="M709" s="82" t="s">
        <v>1979</v>
      </c>
      <c r="N709" s="80">
        <v>42605</v>
      </c>
      <c r="O709" s="317">
        <v>212980</v>
      </c>
      <c r="P709" s="80">
        <v>42608</v>
      </c>
      <c r="Q709" s="294">
        <v>1</v>
      </c>
    </row>
    <row r="710" spans="1:17" x14ac:dyDescent="0.25">
      <c r="A710" s="374" t="s">
        <v>23</v>
      </c>
      <c r="B710" s="104">
        <v>2</v>
      </c>
      <c r="C710" s="213">
        <v>3</v>
      </c>
      <c r="D710" s="213">
        <v>1</v>
      </c>
      <c r="E710" s="213">
        <v>3</v>
      </c>
      <c r="F710" s="213">
        <v>3</v>
      </c>
      <c r="G710" s="213" t="s">
        <v>1974</v>
      </c>
      <c r="H710" s="205" t="s">
        <v>1975</v>
      </c>
      <c r="I710" s="174">
        <v>41595</v>
      </c>
      <c r="J710" s="175" t="s">
        <v>1976</v>
      </c>
      <c r="K710" s="343">
        <v>42583</v>
      </c>
      <c r="L710" s="81" t="s">
        <v>34</v>
      </c>
      <c r="M710" s="82" t="s">
        <v>1977</v>
      </c>
      <c r="N710" s="80"/>
      <c r="O710" s="317">
        <v>213074</v>
      </c>
      <c r="P710" s="80">
        <v>42612</v>
      </c>
      <c r="Q710" s="294">
        <v>1</v>
      </c>
    </row>
    <row r="711" spans="1:17" x14ac:dyDescent="0.25">
      <c r="A711" s="374" t="s">
        <v>23</v>
      </c>
      <c r="B711" s="104">
        <v>2</v>
      </c>
      <c r="C711" s="213">
        <v>3</v>
      </c>
      <c r="D711" s="213">
        <v>1</v>
      </c>
      <c r="E711" s="213">
        <v>3</v>
      </c>
      <c r="F711" s="213">
        <v>3</v>
      </c>
      <c r="G711" s="213">
        <v>130276072</v>
      </c>
      <c r="H711" s="205" t="s">
        <v>1971</v>
      </c>
      <c r="I711" s="174">
        <v>2518747.5</v>
      </c>
      <c r="J711" s="175" t="s">
        <v>1972</v>
      </c>
      <c r="K711" s="343">
        <v>42597</v>
      </c>
      <c r="L711" s="81" t="s">
        <v>34</v>
      </c>
      <c r="M711" s="82" t="s">
        <v>1973</v>
      </c>
      <c r="N711" s="80">
        <v>42625</v>
      </c>
      <c r="O711" s="83">
        <v>214157</v>
      </c>
      <c r="P711" s="80">
        <v>42627</v>
      </c>
      <c r="Q711" s="294"/>
    </row>
    <row r="712" spans="1:17" x14ac:dyDescent="0.25">
      <c r="A712" s="374" t="s">
        <v>23</v>
      </c>
      <c r="B712" s="104">
        <v>2</v>
      </c>
      <c r="C712" s="213">
        <v>3</v>
      </c>
      <c r="D712" s="213">
        <v>1</v>
      </c>
      <c r="E712" s="213">
        <v>3</v>
      </c>
      <c r="F712" s="213">
        <v>3</v>
      </c>
      <c r="G712" s="104" t="s">
        <v>1955</v>
      </c>
      <c r="H712" s="205" t="s">
        <v>1956</v>
      </c>
      <c r="I712" s="174">
        <v>82600</v>
      </c>
      <c r="J712" s="175" t="s">
        <v>1987</v>
      </c>
      <c r="K712" s="343">
        <v>42549</v>
      </c>
      <c r="L712" s="81" t="s">
        <v>34</v>
      </c>
      <c r="M712" s="82" t="s">
        <v>1988</v>
      </c>
      <c r="N712" s="80">
        <v>42663</v>
      </c>
      <c r="O712" s="83"/>
      <c r="P712" s="80"/>
      <c r="Q712" s="294"/>
    </row>
    <row r="713" spans="1:17" x14ac:dyDescent="0.25">
      <c r="A713" s="372" t="s">
        <v>6</v>
      </c>
      <c r="B713" s="27">
        <v>2</v>
      </c>
      <c r="C713" s="210">
        <v>3</v>
      </c>
      <c r="D713" s="210">
        <v>1</v>
      </c>
      <c r="E713" s="210">
        <v>4</v>
      </c>
      <c r="F713" s="210"/>
      <c r="G713" s="28" t="s">
        <v>8</v>
      </c>
      <c r="H713" s="211" t="s">
        <v>1989</v>
      </c>
      <c r="I713" s="30">
        <f>+I714</f>
        <v>212400</v>
      </c>
      <c r="J713" s="212"/>
      <c r="K713" s="338"/>
      <c r="L713" s="139"/>
      <c r="M713" s="34"/>
      <c r="N713" s="35"/>
      <c r="O713" s="97" t="s">
        <v>22</v>
      </c>
      <c r="P713" s="35"/>
      <c r="Q713" s="294"/>
    </row>
    <row r="714" spans="1:17" ht="25.5" x14ac:dyDescent="0.25">
      <c r="A714" s="374" t="s">
        <v>23</v>
      </c>
      <c r="B714" s="104">
        <v>2</v>
      </c>
      <c r="C714" s="76">
        <v>3</v>
      </c>
      <c r="D714" s="76">
        <v>1</v>
      </c>
      <c r="E714" s="76">
        <v>4</v>
      </c>
      <c r="F714" s="76"/>
      <c r="G714" s="76">
        <v>130298483</v>
      </c>
      <c r="H714" s="205" t="s">
        <v>1990</v>
      </c>
      <c r="I714" s="174">
        <f>180000*1.18</f>
        <v>212400</v>
      </c>
      <c r="J714" s="175" t="s">
        <v>1991</v>
      </c>
      <c r="K714" s="343">
        <v>42556</v>
      </c>
      <c r="L714" s="81" t="s">
        <v>34</v>
      </c>
      <c r="M714" s="82" t="s">
        <v>572</v>
      </c>
      <c r="N714" s="80">
        <v>42600</v>
      </c>
      <c r="O714" s="83">
        <v>212745</v>
      </c>
      <c r="P714" s="80">
        <v>42606</v>
      </c>
      <c r="Q714" s="294"/>
    </row>
    <row r="715" spans="1:17" x14ac:dyDescent="0.25">
      <c r="A715" s="372" t="s">
        <v>6</v>
      </c>
      <c r="B715" s="27">
        <v>2</v>
      </c>
      <c r="C715" s="210">
        <v>3</v>
      </c>
      <c r="D715" s="210">
        <v>2</v>
      </c>
      <c r="E715" s="210">
        <v>1</v>
      </c>
      <c r="F715" s="210"/>
      <c r="G715" s="28" t="s">
        <v>8</v>
      </c>
      <c r="H715" s="211" t="s">
        <v>1992</v>
      </c>
      <c r="I715" s="30">
        <f>SUM(I716)</f>
        <v>0</v>
      </c>
      <c r="J715" s="212"/>
      <c r="K715" s="338"/>
      <c r="L715" s="139"/>
      <c r="M715" s="34"/>
      <c r="N715" s="35"/>
      <c r="O715" s="97" t="s">
        <v>22</v>
      </c>
      <c r="P715" s="35"/>
      <c r="Q715" s="294"/>
    </row>
    <row r="716" spans="1:17" x14ac:dyDescent="0.25">
      <c r="A716" s="372"/>
      <c r="B716" s="27"/>
      <c r="C716" s="210"/>
      <c r="D716" s="210"/>
      <c r="E716" s="210"/>
      <c r="F716" s="210"/>
      <c r="G716" s="28"/>
      <c r="H716" s="211"/>
      <c r="I716" s="30"/>
      <c r="J716" s="212"/>
      <c r="K716" s="338"/>
      <c r="L716" s="139"/>
      <c r="M716" s="34"/>
      <c r="N716" s="35"/>
      <c r="O716" s="97"/>
      <c r="P716" s="35"/>
      <c r="Q716" s="294"/>
    </row>
    <row r="717" spans="1:17" x14ac:dyDescent="0.25">
      <c r="A717" s="372" t="s">
        <v>6</v>
      </c>
      <c r="B717" s="27">
        <v>2</v>
      </c>
      <c r="C717" s="210">
        <v>3</v>
      </c>
      <c r="D717" s="210">
        <v>2</v>
      </c>
      <c r="E717" s="210">
        <v>2</v>
      </c>
      <c r="F717" s="210"/>
      <c r="G717" s="28" t="s">
        <v>8</v>
      </c>
      <c r="H717" s="211" t="s">
        <v>1993</v>
      </c>
      <c r="I717" s="30">
        <f>SUM(I718:I728)</f>
        <v>7229878.7700000005</v>
      </c>
      <c r="J717" s="212"/>
      <c r="K717" s="338"/>
      <c r="L717" s="139"/>
      <c r="M717" s="34"/>
      <c r="N717" s="35"/>
      <c r="O717" s="97" t="s">
        <v>22</v>
      </c>
      <c r="P717" s="35"/>
      <c r="Q717" s="294"/>
    </row>
    <row r="718" spans="1:17" x14ac:dyDescent="0.25">
      <c r="A718" s="374" t="s">
        <v>23</v>
      </c>
      <c r="B718" s="104">
        <v>2</v>
      </c>
      <c r="C718" s="76">
        <v>3</v>
      </c>
      <c r="D718" s="76">
        <v>2</v>
      </c>
      <c r="E718" s="76">
        <v>2</v>
      </c>
      <c r="F718" s="104"/>
      <c r="G718" s="104" t="s">
        <v>2000</v>
      </c>
      <c r="H718" s="214" t="s">
        <v>2001</v>
      </c>
      <c r="I718" s="168">
        <v>66195.64</v>
      </c>
      <c r="J718" s="175" t="s">
        <v>1569</v>
      </c>
      <c r="K718" s="343">
        <v>42269</v>
      </c>
      <c r="L718" s="81" t="s">
        <v>34</v>
      </c>
      <c r="M718" s="82" t="s">
        <v>2002</v>
      </c>
      <c r="N718" s="80">
        <v>42296</v>
      </c>
      <c r="O718" s="317">
        <v>184297</v>
      </c>
      <c r="P718" s="80">
        <v>42319</v>
      </c>
      <c r="Q718" s="294">
        <v>1</v>
      </c>
    </row>
    <row r="719" spans="1:17" x14ac:dyDescent="0.25">
      <c r="A719" s="374" t="s">
        <v>23</v>
      </c>
      <c r="B719" s="104">
        <v>2</v>
      </c>
      <c r="C719" s="76">
        <v>3</v>
      </c>
      <c r="D719" s="76">
        <v>2</v>
      </c>
      <c r="E719" s="76">
        <v>2</v>
      </c>
      <c r="F719" s="104"/>
      <c r="G719" s="104">
        <v>131109454</v>
      </c>
      <c r="H719" s="205" t="s">
        <v>1997</v>
      </c>
      <c r="I719" s="306">
        <v>0</v>
      </c>
      <c r="J719" s="175" t="s">
        <v>1998</v>
      </c>
      <c r="K719" s="343">
        <v>42263</v>
      </c>
      <c r="L719" s="81" t="s">
        <v>34</v>
      </c>
      <c r="M719" s="82" t="s">
        <v>1999</v>
      </c>
      <c r="N719" s="80"/>
      <c r="O719" s="317">
        <v>185270</v>
      </c>
      <c r="P719" s="80">
        <v>42326</v>
      </c>
      <c r="Q719" s="294">
        <v>1</v>
      </c>
    </row>
    <row r="720" spans="1:17" ht="25.5" x14ac:dyDescent="0.25">
      <c r="A720" s="374" t="s">
        <v>23</v>
      </c>
      <c r="B720" s="104">
        <v>2</v>
      </c>
      <c r="C720" s="76">
        <v>3</v>
      </c>
      <c r="D720" s="76">
        <v>2</v>
      </c>
      <c r="E720" s="76">
        <v>2</v>
      </c>
      <c r="F720" s="104"/>
      <c r="G720" s="76">
        <v>101889561</v>
      </c>
      <c r="H720" s="205" t="s">
        <v>1994</v>
      </c>
      <c r="I720" s="174">
        <f>26450*1.18</f>
        <v>31211</v>
      </c>
      <c r="J720" s="175" t="s">
        <v>1995</v>
      </c>
      <c r="K720" s="343">
        <v>41663</v>
      </c>
      <c r="L720" s="81" t="s">
        <v>34</v>
      </c>
      <c r="M720" s="82" t="s">
        <v>1996</v>
      </c>
      <c r="N720" s="80"/>
      <c r="O720" s="317">
        <v>200196</v>
      </c>
      <c r="P720" s="80">
        <v>42494</v>
      </c>
      <c r="Q720" s="294"/>
    </row>
    <row r="721" spans="1:17" x14ac:dyDescent="0.25">
      <c r="A721" s="374" t="s">
        <v>23</v>
      </c>
      <c r="B721" s="104">
        <v>2</v>
      </c>
      <c r="C721" s="76">
        <v>3</v>
      </c>
      <c r="D721" s="76">
        <v>2</v>
      </c>
      <c r="E721" s="76">
        <v>2</v>
      </c>
      <c r="F721" s="104"/>
      <c r="G721" s="104">
        <v>130079927</v>
      </c>
      <c r="H721" s="205" t="s">
        <v>2007</v>
      </c>
      <c r="I721" s="174">
        <v>741748</v>
      </c>
      <c r="J721" s="175" t="s">
        <v>1830</v>
      </c>
      <c r="K721" s="343">
        <v>42446</v>
      </c>
      <c r="L721" s="81" t="s">
        <v>34</v>
      </c>
      <c r="M721" s="82" t="s">
        <v>2008</v>
      </c>
      <c r="N721" s="80">
        <v>42535</v>
      </c>
      <c r="O721" s="83">
        <v>201255</v>
      </c>
      <c r="P721" s="80">
        <v>42478</v>
      </c>
      <c r="Q721" s="294"/>
    </row>
    <row r="722" spans="1:17" ht="25.5" x14ac:dyDescent="0.25">
      <c r="A722" s="374" t="s">
        <v>23</v>
      </c>
      <c r="B722" s="104">
        <v>2</v>
      </c>
      <c r="C722" s="76">
        <v>3</v>
      </c>
      <c r="D722" s="76">
        <v>2</v>
      </c>
      <c r="E722" s="76">
        <v>2</v>
      </c>
      <c r="F722" s="104"/>
      <c r="G722" s="104" t="s">
        <v>2003</v>
      </c>
      <c r="H722" s="167" t="s">
        <v>2004</v>
      </c>
      <c r="I722" s="174">
        <v>2496935.35</v>
      </c>
      <c r="J722" s="175" t="s">
        <v>2005</v>
      </c>
      <c r="K722" s="343">
        <v>42321</v>
      </c>
      <c r="L722" s="81" t="s">
        <v>34</v>
      </c>
      <c r="M722" s="82" t="s">
        <v>2006</v>
      </c>
      <c r="N722" s="80">
        <v>42290</v>
      </c>
      <c r="O722" s="83">
        <v>206402</v>
      </c>
      <c r="P722" s="80">
        <v>42332</v>
      </c>
      <c r="Q722" s="294"/>
    </row>
    <row r="723" spans="1:17" x14ac:dyDescent="0.25">
      <c r="A723" s="374" t="s">
        <v>23</v>
      </c>
      <c r="B723" s="104">
        <v>2</v>
      </c>
      <c r="C723" s="76">
        <v>3</v>
      </c>
      <c r="D723" s="76">
        <v>2</v>
      </c>
      <c r="E723" s="76">
        <v>2</v>
      </c>
      <c r="F723" s="104"/>
      <c r="G723" s="105" t="s">
        <v>1087</v>
      </c>
      <c r="H723" s="205" t="s">
        <v>1088</v>
      </c>
      <c r="I723" s="174">
        <v>61690.400000000001</v>
      </c>
      <c r="J723" s="175" t="s">
        <v>2023</v>
      </c>
      <c r="K723" s="343">
        <v>42268</v>
      </c>
      <c r="L723" s="81" t="s">
        <v>34</v>
      </c>
      <c r="M723" s="82" t="s">
        <v>2024</v>
      </c>
      <c r="N723" s="80">
        <v>42286</v>
      </c>
      <c r="O723" s="83">
        <v>211685</v>
      </c>
      <c r="P723" s="80">
        <v>42593</v>
      </c>
      <c r="Q723" s="294"/>
    </row>
    <row r="724" spans="1:17" x14ac:dyDescent="0.25">
      <c r="A724" s="374" t="s">
        <v>23</v>
      </c>
      <c r="B724" s="104">
        <v>2</v>
      </c>
      <c r="C724" s="76">
        <v>3</v>
      </c>
      <c r="D724" s="76">
        <v>2</v>
      </c>
      <c r="E724" s="76">
        <v>2</v>
      </c>
      <c r="F724" s="104"/>
      <c r="G724" s="104">
        <v>130171114</v>
      </c>
      <c r="H724" s="167" t="s">
        <v>2009</v>
      </c>
      <c r="I724" s="174">
        <v>2315750</v>
      </c>
      <c r="J724" s="175" t="s">
        <v>423</v>
      </c>
      <c r="K724" s="343">
        <v>42604</v>
      </c>
      <c r="L724" s="81" t="s">
        <v>34</v>
      </c>
      <c r="M724" s="82" t="s">
        <v>2010</v>
      </c>
      <c r="N724" s="80">
        <v>42607</v>
      </c>
      <c r="O724" s="83">
        <v>215653</v>
      </c>
      <c r="P724" s="80">
        <v>42655</v>
      </c>
      <c r="Q724" s="294"/>
    </row>
    <row r="725" spans="1:17" x14ac:dyDescent="0.25">
      <c r="A725" s="374" t="s">
        <v>23</v>
      </c>
      <c r="B725" s="104">
        <v>2</v>
      </c>
      <c r="C725" s="76">
        <v>3</v>
      </c>
      <c r="D725" s="76">
        <v>2</v>
      </c>
      <c r="E725" s="76">
        <v>2</v>
      </c>
      <c r="F725" s="213"/>
      <c r="G725" s="105" t="s">
        <v>2011</v>
      </c>
      <c r="H725" s="77" t="s">
        <v>2007</v>
      </c>
      <c r="I725" s="78">
        <v>479080</v>
      </c>
      <c r="J725" s="79" t="s">
        <v>2012</v>
      </c>
      <c r="K725" s="343">
        <v>42677</v>
      </c>
      <c r="L725" s="81" t="s">
        <v>34</v>
      </c>
      <c r="M725" s="82" t="s">
        <v>2013</v>
      </c>
      <c r="N725" s="133">
        <v>42691</v>
      </c>
      <c r="O725" s="136">
        <v>217891</v>
      </c>
      <c r="P725" s="133">
        <v>42695</v>
      </c>
      <c r="Q725" s="294"/>
    </row>
    <row r="726" spans="1:17" x14ac:dyDescent="0.25">
      <c r="A726" s="374" t="s">
        <v>23</v>
      </c>
      <c r="B726" s="104">
        <v>2</v>
      </c>
      <c r="C726" s="76">
        <v>3</v>
      </c>
      <c r="D726" s="76">
        <v>2</v>
      </c>
      <c r="E726" s="76">
        <v>2</v>
      </c>
      <c r="F726" s="213"/>
      <c r="G726" s="105" t="s">
        <v>1053</v>
      </c>
      <c r="H726" s="77" t="s">
        <v>307</v>
      </c>
      <c r="I726" s="78">
        <v>50964.2</v>
      </c>
      <c r="J726" s="79" t="s">
        <v>2014</v>
      </c>
      <c r="K726" s="343">
        <v>42636</v>
      </c>
      <c r="L726" s="81" t="s">
        <v>34</v>
      </c>
      <c r="M726" s="82" t="s">
        <v>2015</v>
      </c>
      <c r="N726" s="133">
        <v>42716</v>
      </c>
      <c r="O726" s="136">
        <v>219415</v>
      </c>
      <c r="P726" s="133">
        <v>42718</v>
      </c>
      <c r="Q726" s="294"/>
    </row>
    <row r="727" spans="1:17" x14ac:dyDescent="0.25">
      <c r="A727" s="374" t="s">
        <v>23</v>
      </c>
      <c r="B727" s="104">
        <v>2</v>
      </c>
      <c r="C727" s="76">
        <v>3</v>
      </c>
      <c r="D727" s="76">
        <v>2</v>
      </c>
      <c r="E727" s="76">
        <v>2</v>
      </c>
      <c r="F727" s="213"/>
      <c r="G727" s="105" t="s">
        <v>2016</v>
      </c>
      <c r="H727" s="77" t="s">
        <v>1057</v>
      </c>
      <c r="I727" s="78">
        <v>650004.18000000005</v>
      </c>
      <c r="J727" s="79" t="s">
        <v>2017</v>
      </c>
      <c r="K727" s="343">
        <v>42696</v>
      </c>
      <c r="L727" s="81" t="s">
        <v>34</v>
      </c>
      <c r="M727" s="82" t="s">
        <v>2018</v>
      </c>
      <c r="N727" s="133">
        <v>42739</v>
      </c>
      <c r="O727" s="136">
        <v>220488</v>
      </c>
      <c r="P727" s="133">
        <v>42740</v>
      </c>
      <c r="Q727" s="294"/>
    </row>
    <row r="728" spans="1:17" x14ac:dyDescent="0.25">
      <c r="A728" s="374" t="s">
        <v>23</v>
      </c>
      <c r="B728" s="104">
        <v>2</v>
      </c>
      <c r="C728" s="76">
        <v>3</v>
      </c>
      <c r="D728" s="76">
        <v>2</v>
      </c>
      <c r="E728" s="76">
        <v>2</v>
      </c>
      <c r="F728" s="213"/>
      <c r="G728" s="105" t="s">
        <v>2019</v>
      </c>
      <c r="H728" s="77" t="s">
        <v>2020</v>
      </c>
      <c r="I728" s="78">
        <v>336300</v>
      </c>
      <c r="J728" s="79" t="s">
        <v>2021</v>
      </c>
      <c r="K728" s="343">
        <v>42718</v>
      </c>
      <c r="L728" s="81" t="s">
        <v>34</v>
      </c>
      <c r="M728" s="82" t="s">
        <v>2022</v>
      </c>
      <c r="N728" s="133">
        <v>42739</v>
      </c>
      <c r="O728" s="136">
        <v>220674</v>
      </c>
      <c r="P728" s="133">
        <v>42753</v>
      </c>
      <c r="Q728" s="294"/>
    </row>
    <row r="729" spans="1:17" x14ac:dyDescent="0.25">
      <c r="A729" s="372" t="s">
        <v>6</v>
      </c>
      <c r="B729" s="27">
        <v>2</v>
      </c>
      <c r="C729" s="215">
        <v>3</v>
      </c>
      <c r="D729" s="215">
        <v>2</v>
      </c>
      <c r="E729" s="215">
        <v>3</v>
      </c>
      <c r="F729" s="215">
        <v>1</v>
      </c>
      <c r="G729" s="28" t="s">
        <v>8</v>
      </c>
      <c r="H729" s="211" t="s">
        <v>2025</v>
      </c>
      <c r="I729" s="30">
        <f>SUM(I730:I745)</f>
        <v>10071300.59</v>
      </c>
      <c r="J729" s="216"/>
      <c r="K729" s="338"/>
      <c r="L729" s="139"/>
      <c r="M729" s="34"/>
      <c r="N729" s="35"/>
      <c r="O729" s="97" t="s">
        <v>22</v>
      </c>
      <c r="P729" s="35"/>
      <c r="Q729" s="294"/>
    </row>
    <row r="730" spans="1:17" x14ac:dyDescent="0.25">
      <c r="A730" s="374" t="s">
        <v>23</v>
      </c>
      <c r="B730" s="104">
        <v>2</v>
      </c>
      <c r="C730" s="76">
        <v>3</v>
      </c>
      <c r="D730" s="76">
        <v>2</v>
      </c>
      <c r="E730" s="76">
        <v>3</v>
      </c>
      <c r="F730" s="76"/>
      <c r="G730" s="76">
        <v>101880724</v>
      </c>
      <c r="H730" s="205" t="s">
        <v>1082</v>
      </c>
      <c r="I730" s="174">
        <v>450170</v>
      </c>
      <c r="J730" s="175" t="s">
        <v>1075</v>
      </c>
      <c r="K730" s="344">
        <v>42206</v>
      </c>
      <c r="L730" s="81" t="s">
        <v>34</v>
      </c>
      <c r="M730" s="82" t="s">
        <v>2026</v>
      </c>
      <c r="N730" s="80"/>
      <c r="O730" s="83">
        <v>20780</v>
      </c>
      <c r="P730" s="80">
        <v>42549</v>
      </c>
      <c r="Q730" s="294"/>
    </row>
    <row r="731" spans="1:17" ht="25.5" x14ac:dyDescent="0.25">
      <c r="A731" s="374" t="s">
        <v>23</v>
      </c>
      <c r="B731" s="104">
        <v>2</v>
      </c>
      <c r="C731" s="76">
        <v>3</v>
      </c>
      <c r="D731" s="76">
        <v>2</v>
      </c>
      <c r="E731" s="76">
        <v>3</v>
      </c>
      <c r="F731" s="76"/>
      <c r="G731" s="76">
        <v>101889561</v>
      </c>
      <c r="H731" s="205" t="s">
        <v>1994</v>
      </c>
      <c r="I731" s="174">
        <f>34550*1.18</f>
        <v>40769</v>
      </c>
      <c r="J731" s="175" t="s">
        <v>1995</v>
      </c>
      <c r="K731" s="343">
        <v>41663</v>
      </c>
      <c r="L731" s="81" t="s">
        <v>34</v>
      </c>
      <c r="M731" s="82" t="s">
        <v>1996</v>
      </c>
      <c r="N731" s="80"/>
      <c r="O731" s="317">
        <v>200196</v>
      </c>
      <c r="P731" s="80">
        <v>42494</v>
      </c>
      <c r="Q731" s="294">
        <v>1</v>
      </c>
    </row>
    <row r="732" spans="1:17" x14ac:dyDescent="0.25">
      <c r="A732" s="374" t="s">
        <v>23</v>
      </c>
      <c r="B732" s="104">
        <v>2</v>
      </c>
      <c r="C732" s="76">
        <v>3</v>
      </c>
      <c r="D732" s="76">
        <v>2</v>
      </c>
      <c r="E732" s="76">
        <v>3</v>
      </c>
      <c r="F732" s="76"/>
      <c r="G732" s="76" t="s">
        <v>2029</v>
      </c>
      <c r="H732" s="77" t="s">
        <v>2030</v>
      </c>
      <c r="I732" s="131">
        <v>607464</v>
      </c>
      <c r="J732" s="79" t="s">
        <v>2031</v>
      </c>
      <c r="K732" s="343">
        <v>42501</v>
      </c>
      <c r="L732" s="81" t="s">
        <v>34</v>
      </c>
      <c r="M732" s="135" t="s">
        <v>2032</v>
      </c>
      <c r="N732" s="133">
        <v>42537</v>
      </c>
      <c r="O732" s="136">
        <v>207507</v>
      </c>
      <c r="P732" s="133">
        <v>42545</v>
      </c>
      <c r="Q732" s="294"/>
    </row>
    <row r="733" spans="1:17" x14ac:dyDescent="0.25">
      <c r="A733" s="374" t="s">
        <v>23</v>
      </c>
      <c r="B733" s="104">
        <v>2</v>
      </c>
      <c r="C733" s="76">
        <v>3</v>
      </c>
      <c r="D733" s="76">
        <v>2</v>
      </c>
      <c r="E733" s="76">
        <v>3</v>
      </c>
      <c r="F733" s="76"/>
      <c r="G733" s="76">
        <v>130887233</v>
      </c>
      <c r="H733" s="77" t="s">
        <v>2033</v>
      </c>
      <c r="I733" s="131">
        <v>1557600</v>
      </c>
      <c r="J733" s="79" t="s">
        <v>378</v>
      </c>
      <c r="K733" s="343">
        <v>42500</v>
      </c>
      <c r="L733" s="81" t="s">
        <v>34</v>
      </c>
      <c r="M733" s="76" t="s">
        <v>2034</v>
      </c>
      <c r="N733" s="190"/>
      <c r="O733" s="136">
        <v>208991</v>
      </c>
      <c r="P733" s="133">
        <v>42564</v>
      </c>
      <c r="Q733" s="294"/>
    </row>
    <row r="734" spans="1:17" x14ac:dyDescent="0.25">
      <c r="A734" s="374" t="s">
        <v>23</v>
      </c>
      <c r="B734" s="104">
        <v>2</v>
      </c>
      <c r="C734" s="76">
        <v>3</v>
      </c>
      <c r="D734" s="76">
        <v>2</v>
      </c>
      <c r="E734" s="76">
        <v>3</v>
      </c>
      <c r="F734" s="76"/>
      <c r="G734" s="76">
        <v>130401632</v>
      </c>
      <c r="H734" s="163" t="s">
        <v>315</v>
      </c>
      <c r="I734" s="131">
        <v>1025141.52</v>
      </c>
      <c r="J734" s="79" t="s">
        <v>2035</v>
      </c>
      <c r="K734" s="343">
        <v>42550</v>
      </c>
      <c r="L734" s="81" t="s">
        <v>34</v>
      </c>
      <c r="M734" s="76" t="s">
        <v>2036</v>
      </c>
      <c r="N734" s="190">
        <v>42580</v>
      </c>
      <c r="O734" s="136">
        <v>212240</v>
      </c>
      <c r="P734" s="133">
        <v>42604</v>
      </c>
      <c r="Q734" s="294"/>
    </row>
    <row r="735" spans="1:17" x14ac:dyDescent="0.25">
      <c r="A735" s="374" t="s">
        <v>23</v>
      </c>
      <c r="B735" s="104">
        <v>2</v>
      </c>
      <c r="C735" s="76">
        <v>3</v>
      </c>
      <c r="D735" s="76">
        <v>2</v>
      </c>
      <c r="E735" s="76">
        <v>3</v>
      </c>
      <c r="F735" s="76"/>
      <c r="G735" s="76" t="s">
        <v>2029</v>
      </c>
      <c r="H735" s="77" t="s">
        <v>2030</v>
      </c>
      <c r="I735" s="131">
        <v>453261.6</v>
      </c>
      <c r="J735" s="79" t="s">
        <v>2037</v>
      </c>
      <c r="K735" s="343">
        <v>42557</v>
      </c>
      <c r="L735" s="81" t="s">
        <v>34</v>
      </c>
      <c r="M735" s="76" t="s">
        <v>2038</v>
      </c>
      <c r="N735" s="190">
        <v>42597</v>
      </c>
      <c r="O735" s="136">
        <v>212706</v>
      </c>
      <c r="P735" s="133">
        <v>42606</v>
      </c>
      <c r="Q735" s="294"/>
    </row>
    <row r="736" spans="1:17" x14ac:dyDescent="0.25">
      <c r="A736" s="374" t="s">
        <v>23</v>
      </c>
      <c r="B736" s="104">
        <v>2</v>
      </c>
      <c r="C736" s="76">
        <v>3</v>
      </c>
      <c r="D736" s="76">
        <v>2</v>
      </c>
      <c r="E736" s="76">
        <v>3</v>
      </c>
      <c r="F736" s="76"/>
      <c r="G736" s="76">
        <v>130079927</v>
      </c>
      <c r="H736" s="77" t="s">
        <v>2007</v>
      </c>
      <c r="I736" s="131">
        <v>401200</v>
      </c>
      <c r="J736" s="79" t="s">
        <v>2039</v>
      </c>
      <c r="K736" s="343">
        <v>42590</v>
      </c>
      <c r="L736" s="81" t="s">
        <v>34</v>
      </c>
      <c r="M736" s="76" t="s">
        <v>2040</v>
      </c>
      <c r="N736" s="190">
        <v>42608</v>
      </c>
      <c r="O736" s="136">
        <v>213043</v>
      </c>
      <c r="P736" s="133">
        <v>42612</v>
      </c>
      <c r="Q736" s="294"/>
    </row>
    <row r="737" spans="1:17" x14ac:dyDescent="0.25">
      <c r="A737" s="374" t="s">
        <v>23</v>
      </c>
      <c r="B737" s="104">
        <v>2</v>
      </c>
      <c r="C737" s="76">
        <v>3</v>
      </c>
      <c r="D737" s="76">
        <v>2</v>
      </c>
      <c r="E737" s="76">
        <v>3</v>
      </c>
      <c r="F737" s="76"/>
      <c r="G737" s="76">
        <v>130079927</v>
      </c>
      <c r="H737" s="77" t="s">
        <v>2007</v>
      </c>
      <c r="I737" s="131">
        <v>719800</v>
      </c>
      <c r="J737" s="79" t="s">
        <v>2041</v>
      </c>
      <c r="K737" s="343">
        <v>42600</v>
      </c>
      <c r="L737" s="81" t="s">
        <v>34</v>
      </c>
      <c r="M737" s="76" t="s">
        <v>2042</v>
      </c>
      <c r="N737" s="190">
        <v>42606</v>
      </c>
      <c r="O737" s="136">
        <v>213045</v>
      </c>
      <c r="P737" s="133">
        <v>42612</v>
      </c>
      <c r="Q737" s="294"/>
    </row>
    <row r="738" spans="1:17" x14ac:dyDescent="0.25">
      <c r="A738" s="374" t="s">
        <v>23</v>
      </c>
      <c r="B738" s="104">
        <v>2</v>
      </c>
      <c r="C738" s="76">
        <v>3</v>
      </c>
      <c r="D738" s="76">
        <v>2</v>
      </c>
      <c r="E738" s="76">
        <v>3</v>
      </c>
      <c r="F738" s="76"/>
      <c r="G738" s="104" t="s">
        <v>1342</v>
      </c>
      <c r="H738" s="163" t="s">
        <v>1343</v>
      </c>
      <c r="I738" s="131">
        <v>142013</v>
      </c>
      <c r="J738" s="79" t="s">
        <v>2043</v>
      </c>
      <c r="K738" s="343">
        <v>42600</v>
      </c>
      <c r="L738" s="81" t="s">
        <v>34</v>
      </c>
      <c r="M738" s="76" t="s">
        <v>2044</v>
      </c>
      <c r="N738" s="190">
        <v>42627</v>
      </c>
      <c r="O738" s="136">
        <v>214306</v>
      </c>
      <c r="P738" s="133">
        <v>42628</v>
      </c>
      <c r="Q738" s="294"/>
    </row>
    <row r="739" spans="1:17" x14ac:dyDescent="0.25">
      <c r="A739" s="374" t="s">
        <v>23</v>
      </c>
      <c r="B739" s="104">
        <v>2</v>
      </c>
      <c r="C739" s="76">
        <v>3</v>
      </c>
      <c r="D739" s="76">
        <v>2</v>
      </c>
      <c r="E739" s="76">
        <v>3</v>
      </c>
      <c r="F739" s="76"/>
      <c r="G739" s="76">
        <v>130401632</v>
      </c>
      <c r="H739" s="163" t="s">
        <v>315</v>
      </c>
      <c r="I739" s="131">
        <v>825174</v>
      </c>
      <c r="J739" s="79" t="s">
        <v>2058</v>
      </c>
      <c r="K739" s="343">
        <v>42611</v>
      </c>
      <c r="L739" s="81" t="s">
        <v>34</v>
      </c>
      <c r="M739" s="76" t="s">
        <v>2059</v>
      </c>
      <c r="N739" s="190">
        <v>42629</v>
      </c>
      <c r="O739" s="136">
        <v>214712</v>
      </c>
      <c r="P739" s="133">
        <v>42634</v>
      </c>
      <c r="Q739" s="294"/>
    </row>
    <row r="740" spans="1:17" x14ac:dyDescent="0.25">
      <c r="A740" s="374" t="s">
        <v>23</v>
      </c>
      <c r="B740" s="104">
        <v>2</v>
      </c>
      <c r="C740" s="76">
        <v>3</v>
      </c>
      <c r="D740" s="76">
        <v>2</v>
      </c>
      <c r="E740" s="76">
        <v>3</v>
      </c>
      <c r="F740" s="76"/>
      <c r="G740" s="104" t="s">
        <v>2045</v>
      </c>
      <c r="H740" s="163" t="s">
        <v>2046</v>
      </c>
      <c r="I740" s="131">
        <v>1336382.45</v>
      </c>
      <c r="J740" s="79" t="s">
        <v>409</v>
      </c>
      <c r="K740" s="343">
        <v>42552</v>
      </c>
      <c r="L740" s="81" t="s">
        <v>34</v>
      </c>
      <c r="M740" s="76" t="s">
        <v>2047</v>
      </c>
      <c r="N740" s="190">
        <v>42583</v>
      </c>
      <c r="O740" s="322">
        <v>220019</v>
      </c>
      <c r="P740" s="133">
        <v>42725</v>
      </c>
      <c r="Q740" s="294">
        <v>1</v>
      </c>
    </row>
    <row r="741" spans="1:17" x14ac:dyDescent="0.25">
      <c r="A741" s="374"/>
      <c r="B741" s="104" t="s">
        <v>30</v>
      </c>
      <c r="C741" s="191" t="s">
        <v>300</v>
      </c>
      <c r="D741" s="191" t="s">
        <v>30</v>
      </c>
      <c r="E741" s="191" t="s">
        <v>300</v>
      </c>
      <c r="F741" s="191" t="s">
        <v>24</v>
      </c>
      <c r="G741" s="104" t="s">
        <v>2019</v>
      </c>
      <c r="H741" s="77" t="s">
        <v>2027</v>
      </c>
      <c r="I741" s="78">
        <v>360490</v>
      </c>
      <c r="J741" s="79" t="s">
        <v>2021</v>
      </c>
      <c r="K741" s="343">
        <v>42718</v>
      </c>
      <c r="L741" s="81" t="s">
        <v>34</v>
      </c>
      <c r="M741" s="135" t="s">
        <v>2022</v>
      </c>
      <c r="N741" s="133">
        <v>42739</v>
      </c>
      <c r="O741" s="136">
        <v>220674</v>
      </c>
      <c r="P741" s="133">
        <v>42753</v>
      </c>
      <c r="Q741" s="294"/>
    </row>
    <row r="742" spans="1:17" x14ac:dyDescent="0.25">
      <c r="A742" s="374" t="s">
        <v>23</v>
      </c>
      <c r="B742" s="104">
        <v>2</v>
      </c>
      <c r="C742" s="76">
        <v>3</v>
      </c>
      <c r="D742" s="76">
        <v>2</v>
      </c>
      <c r="E742" s="76">
        <v>3</v>
      </c>
      <c r="F742" s="76"/>
      <c r="G742" s="104" t="s">
        <v>2048</v>
      </c>
      <c r="H742" s="163" t="s">
        <v>2049</v>
      </c>
      <c r="I742" s="131">
        <v>168001.32</v>
      </c>
      <c r="J742" s="79" t="s">
        <v>2050</v>
      </c>
      <c r="K742" s="343">
        <v>42663</v>
      </c>
      <c r="L742" s="81" t="s">
        <v>34</v>
      </c>
      <c r="M742" s="76" t="s">
        <v>2051</v>
      </c>
      <c r="N742" s="190">
        <v>42754</v>
      </c>
      <c r="O742" s="136">
        <v>220896</v>
      </c>
      <c r="P742" s="133">
        <v>42755</v>
      </c>
      <c r="Q742" s="294"/>
    </row>
    <row r="743" spans="1:17" x14ac:dyDescent="0.25">
      <c r="A743" s="374"/>
      <c r="B743" s="104"/>
      <c r="C743" s="76"/>
      <c r="D743" s="76"/>
      <c r="E743" s="76"/>
      <c r="F743" s="76"/>
      <c r="G743" s="104"/>
      <c r="H743" s="163" t="s">
        <v>2055</v>
      </c>
      <c r="I743" s="131">
        <v>476720</v>
      </c>
      <c r="J743" s="79" t="s">
        <v>2056</v>
      </c>
      <c r="K743" s="343">
        <v>42286</v>
      </c>
      <c r="L743" s="81" t="s">
        <v>34</v>
      </c>
      <c r="M743" s="76" t="s">
        <v>2057</v>
      </c>
      <c r="N743" s="190">
        <v>42293</v>
      </c>
      <c r="O743" s="322">
        <v>221001</v>
      </c>
      <c r="P743" s="133">
        <v>42759</v>
      </c>
      <c r="Q743" s="294">
        <v>1</v>
      </c>
    </row>
    <row r="744" spans="1:17" x14ac:dyDescent="0.25">
      <c r="A744" s="374"/>
      <c r="B744" s="104" t="s">
        <v>30</v>
      </c>
      <c r="C744" s="191" t="s">
        <v>300</v>
      </c>
      <c r="D744" s="191" t="s">
        <v>30</v>
      </c>
      <c r="E744" s="191" t="s">
        <v>300</v>
      </c>
      <c r="F744" s="191" t="s">
        <v>24</v>
      </c>
      <c r="G744" s="104" t="s">
        <v>350</v>
      </c>
      <c r="H744" s="77" t="s">
        <v>2028</v>
      </c>
      <c r="I744" s="78">
        <v>561267</v>
      </c>
      <c r="J744" s="79" t="s">
        <v>352</v>
      </c>
      <c r="K744" s="343">
        <v>43046</v>
      </c>
      <c r="L744" s="81" t="s">
        <v>34</v>
      </c>
      <c r="M744" s="135" t="s">
        <v>353</v>
      </c>
      <c r="N744" s="133">
        <v>42775</v>
      </c>
      <c r="O744" s="136"/>
      <c r="P744" s="133"/>
      <c r="Q744" s="294"/>
    </row>
    <row r="745" spans="1:17" x14ac:dyDescent="0.25">
      <c r="A745" s="374"/>
      <c r="B745" s="104"/>
      <c r="C745" s="76"/>
      <c r="D745" s="76"/>
      <c r="E745" s="76"/>
      <c r="F745" s="76"/>
      <c r="G745" s="104"/>
      <c r="H745" s="163" t="s">
        <v>2052</v>
      </c>
      <c r="I745" s="131">
        <v>945846.7</v>
      </c>
      <c r="J745" s="79" t="s">
        <v>2053</v>
      </c>
      <c r="K745" s="343">
        <v>42752</v>
      </c>
      <c r="L745" s="81" t="s">
        <v>34</v>
      </c>
      <c r="M745" s="76" t="s">
        <v>2054</v>
      </c>
      <c r="N745" s="190">
        <v>42761</v>
      </c>
      <c r="O745" s="136"/>
      <c r="P745" s="133"/>
      <c r="Q745" s="294"/>
    </row>
    <row r="746" spans="1:17" x14ac:dyDescent="0.25">
      <c r="A746" s="372" t="s">
        <v>6</v>
      </c>
      <c r="B746" s="27">
        <v>2</v>
      </c>
      <c r="C746" s="201">
        <v>3</v>
      </c>
      <c r="D746" s="201" t="s">
        <v>30</v>
      </c>
      <c r="E746" s="201" t="s">
        <v>318</v>
      </c>
      <c r="F746" s="201" t="s">
        <v>24</v>
      </c>
      <c r="G746" s="28" t="s">
        <v>8</v>
      </c>
      <c r="H746" s="211" t="s">
        <v>2060</v>
      </c>
      <c r="I746" s="30">
        <f>SUM(I747)</f>
        <v>0</v>
      </c>
      <c r="J746" s="216"/>
      <c r="K746" s="338"/>
      <c r="L746" s="139"/>
      <c r="M746" s="34"/>
      <c r="N746" s="35"/>
      <c r="O746" s="97" t="s">
        <v>22</v>
      </c>
      <c r="P746" s="35"/>
      <c r="Q746" s="294"/>
    </row>
    <row r="747" spans="1:17" x14ac:dyDescent="0.25">
      <c r="A747" s="372"/>
      <c r="B747" s="27"/>
      <c r="C747" s="201"/>
      <c r="D747" s="201"/>
      <c r="E747" s="201"/>
      <c r="F747" s="201"/>
      <c r="G747" s="28"/>
      <c r="H747" s="211"/>
      <c r="I747" s="30"/>
      <c r="J747" s="216"/>
      <c r="K747" s="338"/>
      <c r="L747" s="139"/>
      <c r="M747" s="34"/>
      <c r="N747" s="35"/>
      <c r="O747" s="97"/>
      <c r="P747" s="35"/>
      <c r="Q747" s="294"/>
    </row>
    <row r="748" spans="1:17" x14ac:dyDescent="0.25">
      <c r="A748" s="372" t="s">
        <v>6</v>
      </c>
      <c r="B748" s="27">
        <v>2</v>
      </c>
      <c r="C748" s="201">
        <v>3</v>
      </c>
      <c r="D748" s="201">
        <v>3</v>
      </c>
      <c r="E748" s="201">
        <v>1</v>
      </c>
      <c r="F748" s="201"/>
      <c r="G748" s="28" t="s">
        <v>8</v>
      </c>
      <c r="H748" s="211" t="s">
        <v>2061</v>
      </c>
      <c r="I748" s="30">
        <f>SUM(I749:I750)</f>
        <v>729723.8</v>
      </c>
      <c r="J748" s="216"/>
      <c r="K748" s="338"/>
      <c r="L748" s="139"/>
      <c r="M748" s="34"/>
      <c r="N748" s="35"/>
      <c r="O748" s="97" t="s">
        <v>22</v>
      </c>
      <c r="P748" s="35"/>
      <c r="Q748" s="294"/>
    </row>
    <row r="749" spans="1:17" ht="25.5" x14ac:dyDescent="0.25">
      <c r="A749" s="374" t="s">
        <v>23</v>
      </c>
      <c r="B749" s="104">
        <v>2</v>
      </c>
      <c r="C749" s="76">
        <v>3</v>
      </c>
      <c r="D749" s="76">
        <v>3</v>
      </c>
      <c r="E749" s="76">
        <v>1</v>
      </c>
      <c r="F749" s="191"/>
      <c r="G749" s="104" t="s">
        <v>2000</v>
      </c>
      <c r="H749" s="77" t="s">
        <v>2001</v>
      </c>
      <c r="I749" s="78">
        <v>2843.8</v>
      </c>
      <c r="J749" s="79" t="s">
        <v>2062</v>
      </c>
      <c r="K749" s="343">
        <v>42199</v>
      </c>
      <c r="L749" s="81" t="s">
        <v>34</v>
      </c>
      <c r="M749" s="135" t="s">
        <v>2063</v>
      </c>
      <c r="N749" s="133">
        <v>42262</v>
      </c>
      <c r="O749" s="319" t="s">
        <v>2064</v>
      </c>
      <c r="P749" s="133">
        <v>42458</v>
      </c>
      <c r="Q749" s="294">
        <v>1</v>
      </c>
    </row>
    <row r="750" spans="1:17" x14ac:dyDescent="0.25">
      <c r="A750" s="374" t="s">
        <v>23</v>
      </c>
      <c r="B750" s="104">
        <v>2</v>
      </c>
      <c r="C750" s="76">
        <v>3</v>
      </c>
      <c r="D750" s="76">
        <v>3</v>
      </c>
      <c r="E750" s="76">
        <v>1</v>
      </c>
      <c r="F750" s="191"/>
      <c r="G750" s="191" t="s">
        <v>2065</v>
      </c>
      <c r="H750" s="77" t="s">
        <v>2066</v>
      </c>
      <c r="I750" s="78">
        <v>726880</v>
      </c>
      <c r="J750" s="79" t="s">
        <v>2067</v>
      </c>
      <c r="K750" s="343">
        <v>42611</v>
      </c>
      <c r="L750" s="81" t="s">
        <v>34</v>
      </c>
      <c r="M750" s="135" t="s">
        <v>2068</v>
      </c>
      <c r="N750" s="133">
        <v>42626</v>
      </c>
      <c r="O750" s="135" t="s">
        <v>2069</v>
      </c>
      <c r="P750" s="133">
        <v>42636</v>
      </c>
      <c r="Q750" s="294"/>
    </row>
    <row r="751" spans="1:17" x14ac:dyDescent="0.25">
      <c r="A751" s="372" t="s">
        <v>6</v>
      </c>
      <c r="B751" s="27">
        <v>2</v>
      </c>
      <c r="C751" s="201">
        <v>3</v>
      </c>
      <c r="D751" s="201">
        <v>3</v>
      </c>
      <c r="E751" s="201">
        <v>2</v>
      </c>
      <c r="F751" s="201"/>
      <c r="G751" s="28" t="s">
        <v>8</v>
      </c>
      <c r="H751" s="211" t="s">
        <v>2070</v>
      </c>
      <c r="I751" s="30">
        <f>SUM(I752:I757)</f>
        <v>2874498.8480000002</v>
      </c>
      <c r="J751" s="216"/>
      <c r="K751" s="338"/>
      <c r="L751" s="139"/>
      <c r="M751" s="34"/>
      <c r="N751" s="35"/>
      <c r="O751" s="97" t="s">
        <v>22</v>
      </c>
      <c r="P751" s="35"/>
      <c r="Q751" s="294"/>
    </row>
    <row r="752" spans="1:17" ht="25.5" x14ac:dyDescent="0.25">
      <c r="A752" s="374" t="s">
        <v>23</v>
      </c>
      <c r="B752" s="104">
        <v>2</v>
      </c>
      <c r="C752" s="213">
        <v>3</v>
      </c>
      <c r="D752" s="213">
        <v>3</v>
      </c>
      <c r="E752" s="213">
        <v>2</v>
      </c>
      <c r="F752" s="213"/>
      <c r="G752" s="191" t="s">
        <v>2065</v>
      </c>
      <c r="H752" s="77" t="s">
        <v>2066</v>
      </c>
      <c r="I752" s="78">
        <v>40887</v>
      </c>
      <c r="J752" s="79" t="s">
        <v>2071</v>
      </c>
      <c r="K752" s="343">
        <v>42311</v>
      </c>
      <c r="L752" s="81" t="s">
        <v>34</v>
      </c>
      <c r="M752" s="135" t="s">
        <v>2072</v>
      </c>
      <c r="N752" s="133">
        <v>42334</v>
      </c>
      <c r="O752" s="135" t="s">
        <v>2073</v>
      </c>
      <c r="P752" s="133">
        <v>42368</v>
      </c>
      <c r="Q752" s="294"/>
    </row>
    <row r="753" spans="1:17" x14ac:dyDescent="0.25">
      <c r="A753" s="374" t="s">
        <v>23</v>
      </c>
      <c r="B753" s="104">
        <v>2</v>
      </c>
      <c r="C753" s="213">
        <v>3</v>
      </c>
      <c r="D753" s="213">
        <v>3</v>
      </c>
      <c r="E753" s="213">
        <v>2</v>
      </c>
      <c r="F753" s="213"/>
      <c r="G753" s="76" t="s">
        <v>1859</v>
      </c>
      <c r="H753" s="208" t="s">
        <v>2078</v>
      </c>
      <c r="I753" s="217">
        <v>2342700</v>
      </c>
      <c r="J753" s="218" t="s">
        <v>2079</v>
      </c>
      <c r="K753" s="352">
        <v>42071</v>
      </c>
      <c r="L753" s="204" t="s">
        <v>34</v>
      </c>
      <c r="M753" s="82" t="s">
        <v>2080</v>
      </c>
      <c r="N753" s="219">
        <v>42188</v>
      </c>
      <c r="O753" s="220">
        <v>202852</v>
      </c>
      <c r="P753" s="219">
        <v>42496</v>
      </c>
      <c r="Q753" s="294"/>
    </row>
    <row r="754" spans="1:17" ht="25.5" x14ac:dyDescent="0.25">
      <c r="A754" s="374" t="s">
        <v>23</v>
      </c>
      <c r="B754" s="104">
        <v>2</v>
      </c>
      <c r="C754" s="213">
        <v>3</v>
      </c>
      <c r="D754" s="213">
        <v>3</v>
      </c>
      <c r="E754" s="213">
        <v>2</v>
      </c>
      <c r="F754" s="213"/>
      <c r="G754" s="104" t="s">
        <v>2003</v>
      </c>
      <c r="H754" s="167" t="s">
        <v>2004</v>
      </c>
      <c r="I754" s="174">
        <v>124966</v>
      </c>
      <c r="J754" s="175" t="s">
        <v>2005</v>
      </c>
      <c r="K754" s="343">
        <v>42321</v>
      </c>
      <c r="L754" s="81" t="s">
        <v>34</v>
      </c>
      <c r="M754" s="82" t="s">
        <v>2006</v>
      </c>
      <c r="N754" s="80">
        <v>42290</v>
      </c>
      <c r="O754" s="83">
        <v>206402</v>
      </c>
      <c r="P754" s="80">
        <v>42332</v>
      </c>
      <c r="Q754" s="294"/>
    </row>
    <row r="755" spans="1:17" ht="25.5" x14ac:dyDescent="0.25">
      <c r="A755" s="374" t="s">
        <v>23</v>
      </c>
      <c r="B755" s="104">
        <v>2</v>
      </c>
      <c r="C755" s="213">
        <v>3</v>
      </c>
      <c r="D755" s="213">
        <v>3</v>
      </c>
      <c r="E755" s="213">
        <v>2</v>
      </c>
      <c r="F755" s="213"/>
      <c r="G755" s="191" t="s">
        <v>1817</v>
      </c>
      <c r="H755" s="208" t="s">
        <v>1818</v>
      </c>
      <c r="I755" s="217">
        <v>14160</v>
      </c>
      <c r="J755" s="218" t="s">
        <v>2074</v>
      </c>
      <c r="K755" s="352">
        <v>41708</v>
      </c>
      <c r="L755" s="204" t="s">
        <v>34</v>
      </c>
      <c r="M755" s="82" t="s">
        <v>2075</v>
      </c>
      <c r="N755" s="219">
        <v>42461</v>
      </c>
      <c r="O755" s="317">
        <v>208555</v>
      </c>
      <c r="P755" s="219">
        <v>42557</v>
      </c>
      <c r="Q755" s="294">
        <v>1</v>
      </c>
    </row>
    <row r="756" spans="1:17" ht="25.5" x14ac:dyDescent="0.25">
      <c r="A756" s="374" t="s">
        <v>23</v>
      </c>
      <c r="B756" s="104">
        <v>2</v>
      </c>
      <c r="C756" s="213">
        <v>3</v>
      </c>
      <c r="D756" s="213">
        <v>3</v>
      </c>
      <c r="E756" s="213">
        <v>2</v>
      </c>
      <c r="F756" s="213"/>
      <c r="G756" s="191" t="s">
        <v>2081</v>
      </c>
      <c r="H756" s="186" t="s">
        <v>2082</v>
      </c>
      <c r="I756" s="217">
        <f>309.6*1.18</f>
        <v>365.32800000000003</v>
      </c>
      <c r="J756" s="218" t="s">
        <v>2083</v>
      </c>
      <c r="K756" s="352">
        <v>42217</v>
      </c>
      <c r="L756" s="204" t="s">
        <v>34</v>
      </c>
      <c r="M756" s="82" t="s">
        <v>2084</v>
      </c>
      <c r="N756" s="219">
        <v>42591</v>
      </c>
      <c r="O756" s="220">
        <v>212213</v>
      </c>
      <c r="P756" s="219">
        <v>42601</v>
      </c>
      <c r="Q756" s="294"/>
    </row>
    <row r="757" spans="1:17" ht="25.5" x14ac:dyDescent="0.25">
      <c r="A757" s="374" t="s">
        <v>23</v>
      </c>
      <c r="B757" s="104">
        <v>2</v>
      </c>
      <c r="C757" s="213">
        <v>3</v>
      </c>
      <c r="D757" s="213">
        <v>3</v>
      </c>
      <c r="E757" s="213">
        <v>2</v>
      </c>
      <c r="F757" s="213"/>
      <c r="G757" s="104" t="s">
        <v>2065</v>
      </c>
      <c r="H757" s="77" t="s">
        <v>2076</v>
      </c>
      <c r="I757" s="217">
        <v>351420.52</v>
      </c>
      <c r="J757" s="218" t="s">
        <v>1289</v>
      </c>
      <c r="K757" s="352">
        <v>42613</v>
      </c>
      <c r="L757" s="204" t="s">
        <v>34</v>
      </c>
      <c r="M757" s="82" t="s">
        <v>2077</v>
      </c>
      <c r="N757" s="219">
        <v>42626</v>
      </c>
      <c r="O757" s="220">
        <v>214276</v>
      </c>
      <c r="P757" s="219">
        <v>42628</v>
      </c>
      <c r="Q757" s="294"/>
    </row>
    <row r="758" spans="1:17" x14ac:dyDescent="0.25">
      <c r="A758" s="372" t="s">
        <v>6</v>
      </c>
      <c r="B758" s="27">
        <v>2</v>
      </c>
      <c r="C758" s="34">
        <v>3</v>
      </c>
      <c r="D758" s="34">
        <v>3</v>
      </c>
      <c r="E758" s="34">
        <v>3</v>
      </c>
      <c r="F758" s="34"/>
      <c r="G758" s="28" t="s">
        <v>8</v>
      </c>
      <c r="H758" s="29" t="s">
        <v>2085</v>
      </c>
      <c r="I758" s="30">
        <f>SUM(I759:I774)</f>
        <v>9860116.2699999996</v>
      </c>
      <c r="J758" s="141"/>
      <c r="K758" s="346"/>
      <c r="L758" s="139"/>
      <c r="M758" s="34"/>
      <c r="N758" s="35"/>
      <c r="O758" s="97" t="s">
        <v>22</v>
      </c>
      <c r="P758" s="35"/>
      <c r="Q758" s="294"/>
    </row>
    <row r="759" spans="1:17" x14ac:dyDescent="0.25">
      <c r="A759" s="374" t="s">
        <v>23</v>
      </c>
      <c r="B759" s="104">
        <v>2</v>
      </c>
      <c r="C759" s="213">
        <v>3</v>
      </c>
      <c r="D759" s="213">
        <v>3</v>
      </c>
      <c r="E759" s="213">
        <v>3</v>
      </c>
      <c r="F759" s="213"/>
      <c r="G759" s="104">
        <v>101870087</v>
      </c>
      <c r="H759" s="77" t="s">
        <v>2121</v>
      </c>
      <c r="I759" s="78">
        <v>129800</v>
      </c>
      <c r="J759" s="132" t="s">
        <v>2122</v>
      </c>
      <c r="K759" s="344">
        <v>42017</v>
      </c>
      <c r="L759" s="134" t="s">
        <v>34</v>
      </c>
      <c r="M759" s="82" t="s">
        <v>2123</v>
      </c>
      <c r="N759" s="133"/>
      <c r="O759" s="322">
        <v>142297</v>
      </c>
      <c r="P759" s="133">
        <v>42045</v>
      </c>
      <c r="Q759" s="294">
        <v>1</v>
      </c>
    </row>
    <row r="760" spans="1:17" ht="25.5" x14ac:dyDescent="0.25">
      <c r="A760" s="374" t="s">
        <v>23</v>
      </c>
      <c r="B760" s="104">
        <v>2</v>
      </c>
      <c r="C760" s="213">
        <v>3</v>
      </c>
      <c r="D760" s="213">
        <v>3</v>
      </c>
      <c r="E760" s="213">
        <v>3</v>
      </c>
      <c r="F760" s="213"/>
      <c r="G760" s="191" t="s">
        <v>2065</v>
      </c>
      <c r="H760" s="77" t="s">
        <v>2066</v>
      </c>
      <c r="I760" s="78">
        <v>97826.11</v>
      </c>
      <c r="J760" s="79" t="s">
        <v>2071</v>
      </c>
      <c r="K760" s="343">
        <v>42311</v>
      </c>
      <c r="L760" s="81" t="s">
        <v>34</v>
      </c>
      <c r="M760" s="135" t="s">
        <v>2072</v>
      </c>
      <c r="N760" s="133">
        <v>42334</v>
      </c>
      <c r="O760" s="135" t="s">
        <v>2073</v>
      </c>
      <c r="P760" s="133">
        <v>42368</v>
      </c>
      <c r="Q760" s="294"/>
    </row>
    <row r="761" spans="1:17" x14ac:dyDescent="0.25">
      <c r="A761" s="374" t="s">
        <v>23</v>
      </c>
      <c r="B761" s="104">
        <v>2</v>
      </c>
      <c r="C761" s="213">
        <v>3</v>
      </c>
      <c r="D761" s="213">
        <v>3</v>
      </c>
      <c r="E761" s="213">
        <v>3</v>
      </c>
      <c r="F761" s="213"/>
      <c r="G761" s="104">
        <v>101160055</v>
      </c>
      <c r="H761" s="186" t="s">
        <v>2086</v>
      </c>
      <c r="I761" s="78">
        <v>72199.899999999994</v>
      </c>
      <c r="J761" s="79" t="s">
        <v>2087</v>
      </c>
      <c r="K761" s="343">
        <v>42121</v>
      </c>
      <c r="L761" s="81" t="s">
        <v>34</v>
      </c>
      <c r="M761" s="135" t="s">
        <v>2088</v>
      </c>
      <c r="N761" s="133">
        <v>42430</v>
      </c>
      <c r="O761" s="322">
        <v>197849</v>
      </c>
      <c r="P761" s="133">
        <v>42432</v>
      </c>
      <c r="Q761" s="294">
        <v>1</v>
      </c>
    </row>
    <row r="762" spans="1:17" ht="25.5" x14ac:dyDescent="0.25">
      <c r="A762" s="374" t="s">
        <v>23</v>
      </c>
      <c r="B762" s="104">
        <v>2</v>
      </c>
      <c r="C762" s="213">
        <v>3</v>
      </c>
      <c r="D762" s="213">
        <v>3</v>
      </c>
      <c r="E762" s="213">
        <v>3</v>
      </c>
      <c r="F762" s="213"/>
      <c r="G762" s="104" t="s">
        <v>2000</v>
      </c>
      <c r="H762" s="77" t="s">
        <v>2001</v>
      </c>
      <c r="I762" s="78">
        <v>1416</v>
      </c>
      <c r="J762" s="79" t="s">
        <v>2062</v>
      </c>
      <c r="K762" s="343">
        <v>42199</v>
      </c>
      <c r="L762" s="81" t="s">
        <v>34</v>
      </c>
      <c r="M762" s="135" t="s">
        <v>2063</v>
      </c>
      <c r="N762" s="133">
        <v>42262</v>
      </c>
      <c r="O762" s="319" t="s">
        <v>2064</v>
      </c>
      <c r="P762" s="133">
        <v>42458</v>
      </c>
      <c r="Q762" s="294">
        <v>1</v>
      </c>
    </row>
    <row r="763" spans="1:17" x14ac:dyDescent="0.25">
      <c r="A763" s="374" t="s">
        <v>23</v>
      </c>
      <c r="B763" s="104">
        <v>2</v>
      </c>
      <c r="C763" s="213">
        <v>3</v>
      </c>
      <c r="D763" s="213">
        <v>3</v>
      </c>
      <c r="E763" s="213">
        <v>3</v>
      </c>
      <c r="F763" s="213"/>
      <c r="G763" s="105" t="s">
        <v>306</v>
      </c>
      <c r="H763" s="77" t="s">
        <v>307</v>
      </c>
      <c r="I763" s="78">
        <v>167861.49</v>
      </c>
      <c r="J763" s="132" t="s">
        <v>2090</v>
      </c>
      <c r="K763" s="344">
        <v>42472</v>
      </c>
      <c r="L763" s="134" t="s">
        <v>34</v>
      </c>
      <c r="M763" s="82" t="s">
        <v>2091</v>
      </c>
      <c r="N763" s="133">
        <v>42522</v>
      </c>
      <c r="O763" s="136">
        <v>208324</v>
      </c>
      <c r="P763" s="133">
        <v>42555</v>
      </c>
      <c r="Q763" s="294"/>
    </row>
    <row r="764" spans="1:17" ht="25.5" x14ac:dyDescent="0.25">
      <c r="A764" s="374" t="s">
        <v>23</v>
      </c>
      <c r="B764" s="104">
        <v>2</v>
      </c>
      <c r="C764" s="213">
        <v>3</v>
      </c>
      <c r="D764" s="213">
        <v>3</v>
      </c>
      <c r="E764" s="213">
        <v>3</v>
      </c>
      <c r="F764" s="213"/>
      <c r="G764" s="191" t="s">
        <v>1817</v>
      </c>
      <c r="H764" s="208" t="s">
        <v>1818</v>
      </c>
      <c r="I764" s="217">
        <v>190098</v>
      </c>
      <c r="J764" s="218" t="s">
        <v>2089</v>
      </c>
      <c r="K764" s="352">
        <v>41708</v>
      </c>
      <c r="L764" s="204" t="s">
        <v>34</v>
      </c>
      <c r="M764" s="82" t="s">
        <v>2075</v>
      </c>
      <c r="N764" s="219">
        <v>42461</v>
      </c>
      <c r="O764" s="317">
        <v>208555</v>
      </c>
      <c r="P764" s="219">
        <v>42557</v>
      </c>
      <c r="Q764" s="294">
        <v>1</v>
      </c>
    </row>
    <row r="765" spans="1:17" x14ac:dyDescent="0.25">
      <c r="A765" s="374" t="s">
        <v>23</v>
      </c>
      <c r="B765" s="104">
        <v>2</v>
      </c>
      <c r="C765" s="213">
        <v>3</v>
      </c>
      <c r="D765" s="213">
        <v>3</v>
      </c>
      <c r="E765" s="213">
        <v>3</v>
      </c>
      <c r="F765" s="213"/>
      <c r="G765" s="104">
        <v>101087961</v>
      </c>
      <c r="H765" s="77" t="s">
        <v>2099</v>
      </c>
      <c r="I765" s="78">
        <v>56794.8</v>
      </c>
      <c r="J765" s="132" t="s">
        <v>2100</v>
      </c>
      <c r="K765" s="344">
        <v>42586</v>
      </c>
      <c r="L765" s="134" t="s">
        <v>34</v>
      </c>
      <c r="M765" s="82" t="s">
        <v>2101</v>
      </c>
      <c r="N765" s="133">
        <v>42607</v>
      </c>
      <c r="O765" s="136">
        <v>212956</v>
      </c>
      <c r="P765" s="133">
        <v>42607</v>
      </c>
      <c r="Q765" s="294"/>
    </row>
    <row r="766" spans="1:17" ht="25.5" x14ac:dyDescent="0.25">
      <c r="A766" s="374" t="s">
        <v>23</v>
      </c>
      <c r="B766" s="104">
        <v>2</v>
      </c>
      <c r="C766" s="213">
        <v>3</v>
      </c>
      <c r="D766" s="213">
        <v>3</v>
      </c>
      <c r="E766" s="213">
        <v>3</v>
      </c>
      <c r="F766" s="213"/>
      <c r="G766" s="104">
        <v>130079927</v>
      </c>
      <c r="H766" s="77" t="s">
        <v>2007</v>
      </c>
      <c r="I766" s="78">
        <f>164000*1.18</f>
        <v>193520</v>
      </c>
      <c r="J766" s="132" t="s">
        <v>2097</v>
      </c>
      <c r="K766" s="344">
        <v>42599</v>
      </c>
      <c r="L766" s="134" t="s">
        <v>34</v>
      </c>
      <c r="M766" s="82" t="s">
        <v>2098</v>
      </c>
      <c r="N766" s="133">
        <v>42604</v>
      </c>
      <c r="O766" s="136">
        <v>212983</v>
      </c>
      <c r="P766" s="133">
        <v>42608</v>
      </c>
      <c r="Q766" s="294"/>
    </row>
    <row r="767" spans="1:17" ht="25.5" x14ac:dyDescent="0.25">
      <c r="A767" s="374" t="s">
        <v>23</v>
      </c>
      <c r="B767" s="104">
        <v>2</v>
      </c>
      <c r="C767" s="213">
        <v>3</v>
      </c>
      <c r="D767" s="213">
        <v>3</v>
      </c>
      <c r="E767" s="213">
        <v>3</v>
      </c>
      <c r="F767" s="105">
        <v>1</v>
      </c>
      <c r="G767" s="104" t="s">
        <v>1342</v>
      </c>
      <c r="H767" s="163" t="s">
        <v>1343</v>
      </c>
      <c r="I767" s="78">
        <v>16520</v>
      </c>
      <c r="J767" s="79" t="s">
        <v>2102</v>
      </c>
      <c r="K767" s="343">
        <v>42597</v>
      </c>
      <c r="L767" s="81" t="s">
        <v>34</v>
      </c>
      <c r="M767" s="135" t="s">
        <v>2103</v>
      </c>
      <c r="N767" s="133">
        <v>42608</v>
      </c>
      <c r="O767" s="135" t="s">
        <v>2104</v>
      </c>
      <c r="P767" s="133">
        <v>42613</v>
      </c>
      <c r="Q767" s="294"/>
    </row>
    <row r="768" spans="1:17" x14ac:dyDescent="0.25">
      <c r="A768" s="374" t="s">
        <v>23</v>
      </c>
      <c r="B768" s="104">
        <v>2</v>
      </c>
      <c r="C768" s="213">
        <v>3</v>
      </c>
      <c r="D768" s="213">
        <v>3</v>
      </c>
      <c r="E768" s="213">
        <v>3</v>
      </c>
      <c r="F768" s="213"/>
      <c r="G768" s="104" t="s">
        <v>2092</v>
      </c>
      <c r="H768" s="77" t="s">
        <v>2093</v>
      </c>
      <c r="I768" s="78">
        <v>1947658.24</v>
      </c>
      <c r="J768" s="79" t="s">
        <v>2094</v>
      </c>
      <c r="K768" s="343">
        <v>42355</v>
      </c>
      <c r="L768" s="81" t="s">
        <v>34</v>
      </c>
      <c r="M768" s="82" t="s">
        <v>2095</v>
      </c>
      <c r="N768" s="133">
        <v>42522</v>
      </c>
      <c r="O768" s="136">
        <v>213307</v>
      </c>
      <c r="P768" s="133">
        <v>42619</v>
      </c>
      <c r="Q768" s="294"/>
    </row>
    <row r="769" spans="1:17" x14ac:dyDescent="0.25">
      <c r="A769" s="374" t="s">
        <v>23</v>
      </c>
      <c r="B769" s="104">
        <v>2</v>
      </c>
      <c r="C769" s="213">
        <v>3</v>
      </c>
      <c r="D769" s="213">
        <v>3</v>
      </c>
      <c r="E769" s="213">
        <v>3</v>
      </c>
      <c r="F769" s="213"/>
      <c r="G769" s="104" t="s">
        <v>2106</v>
      </c>
      <c r="H769" s="77" t="s">
        <v>2107</v>
      </c>
      <c r="I769" s="78">
        <v>3472821.18</v>
      </c>
      <c r="J769" s="79" t="s">
        <v>2108</v>
      </c>
      <c r="K769" s="343">
        <v>42646</v>
      </c>
      <c r="L769" s="81" t="s">
        <v>34</v>
      </c>
      <c r="M769" s="82" t="s">
        <v>2109</v>
      </c>
      <c r="N769" s="133">
        <v>42692</v>
      </c>
      <c r="O769" s="136">
        <v>218104</v>
      </c>
      <c r="P769" s="133">
        <v>42702</v>
      </c>
      <c r="Q769" s="294"/>
    </row>
    <row r="770" spans="1:17" x14ac:dyDescent="0.25">
      <c r="A770" s="374" t="s">
        <v>23</v>
      </c>
      <c r="B770" s="104">
        <v>2</v>
      </c>
      <c r="C770" s="213">
        <v>3</v>
      </c>
      <c r="D770" s="213">
        <v>3</v>
      </c>
      <c r="E770" s="213">
        <v>3</v>
      </c>
      <c r="F770" s="213"/>
      <c r="G770" s="104" t="s">
        <v>2110</v>
      </c>
      <c r="H770" s="77" t="s">
        <v>2111</v>
      </c>
      <c r="I770" s="78">
        <v>230383.2</v>
      </c>
      <c r="J770" s="79" t="s">
        <v>2112</v>
      </c>
      <c r="K770" s="343">
        <v>42625</v>
      </c>
      <c r="L770" s="81" t="s">
        <v>34</v>
      </c>
      <c r="M770" s="82" t="s">
        <v>2113</v>
      </c>
      <c r="N770" s="133">
        <v>42711</v>
      </c>
      <c r="O770" s="136">
        <v>218986</v>
      </c>
      <c r="P770" s="133">
        <v>42712</v>
      </c>
      <c r="Q770" s="294"/>
    </row>
    <row r="771" spans="1:17" x14ac:dyDescent="0.25">
      <c r="A771" s="374" t="s">
        <v>23</v>
      </c>
      <c r="B771" s="104">
        <v>2</v>
      </c>
      <c r="C771" s="213">
        <v>3</v>
      </c>
      <c r="D771" s="213">
        <v>3</v>
      </c>
      <c r="E771" s="213">
        <v>3</v>
      </c>
      <c r="F771" s="213"/>
      <c r="G771" s="104" t="s">
        <v>1049</v>
      </c>
      <c r="H771" s="77" t="s">
        <v>1050</v>
      </c>
      <c r="I771" s="78">
        <v>709485.35</v>
      </c>
      <c r="J771" s="79" t="s">
        <v>1075</v>
      </c>
      <c r="K771" s="343">
        <v>42681</v>
      </c>
      <c r="L771" s="81" t="s">
        <v>34</v>
      </c>
      <c r="M771" s="82" t="s">
        <v>2105</v>
      </c>
      <c r="N771" s="133">
        <v>42681</v>
      </c>
      <c r="O771" s="136">
        <v>220650</v>
      </c>
      <c r="P771" s="133">
        <v>42752</v>
      </c>
      <c r="Q771" s="294"/>
    </row>
    <row r="772" spans="1:17" ht="25.5" x14ac:dyDescent="0.25">
      <c r="A772" s="374" t="s">
        <v>23</v>
      </c>
      <c r="B772" s="104">
        <v>2</v>
      </c>
      <c r="C772" s="213">
        <v>3</v>
      </c>
      <c r="D772" s="213">
        <v>3</v>
      </c>
      <c r="E772" s="213">
        <v>3</v>
      </c>
      <c r="F772" s="213"/>
      <c r="G772" s="104" t="s">
        <v>2117</v>
      </c>
      <c r="H772" s="77" t="s">
        <v>2118</v>
      </c>
      <c r="I772" s="78">
        <f>75000*1.18</f>
        <v>88500</v>
      </c>
      <c r="J772" s="79" t="s">
        <v>2119</v>
      </c>
      <c r="K772" s="343">
        <v>41864</v>
      </c>
      <c r="L772" s="81" t="s">
        <v>34</v>
      </c>
      <c r="M772" s="82" t="s">
        <v>2120</v>
      </c>
      <c r="N772" s="133">
        <v>41916</v>
      </c>
      <c r="O772" s="322">
        <v>221019</v>
      </c>
      <c r="P772" s="133">
        <v>42759</v>
      </c>
      <c r="Q772" s="294">
        <v>1</v>
      </c>
    </row>
    <row r="773" spans="1:17" x14ac:dyDescent="0.25">
      <c r="A773" s="374" t="s">
        <v>23</v>
      </c>
      <c r="B773" s="104">
        <v>2</v>
      </c>
      <c r="C773" s="213">
        <v>3</v>
      </c>
      <c r="D773" s="213">
        <v>3</v>
      </c>
      <c r="E773" s="213">
        <v>3</v>
      </c>
      <c r="F773" s="213"/>
      <c r="G773" s="105" t="s">
        <v>90</v>
      </c>
      <c r="H773" s="77" t="s">
        <v>91</v>
      </c>
      <c r="I773" s="78">
        <v>2221800</v>
      </c>
      <c r="J773" s="79" t="s">
        <v>1075</v>
      </c>
      <c r="K773" s="344">
        <v>42524</v>
      </c>
      <c r="L773" s="81" t="s">
        <v>34</v>
      </c>
      <c r="M773" s="82" t="s">
        <v>2096</v>
      </c>
      <c r="N773" s="133">
        <v>42585</v>
      </c>
      <c r="O773" s="136" t="s">
        <v>920</v>
      </c>
      <c r="P773" s="133"/>
      <c r="Q773" s="294"/>
    </row>
    <row r="774" spans="1:17" x14ac:dyDescent="0.25">
      <c r="A774" s="374" t="s">
        <v>23</v>
      </c>
      <c r="B774" s="104">
        <v>2</v>
      </c>
      <c r="C774" s="213">
        <v>3</v>
      </c>
      <c r="D774" s="213">
        <v>3</v>
      </c>
      <c r="E774" s="213">
        <v>3</v>
      </c>
      <c r="F774" s="213"/>
      <c r="G774" s="104" t="s">
        <v>2114</v>
      </c>
      <c r="H774" s="77" t="s">
        <v>2099</v>
      </c>
      <c r="I774" s="78">
        <v>263432</v>
      </c>
      <c r="J774" s="79" t="s">
        <v>2115</v>
      </c>
      <c r="K774" s="343">
        <v>42633</v>
      </c>
      <c r="L774" s="81" t="s">
        <v>34</v>
      </c>
      <c r="M774" s="82" t="s">
        <v>2116</v>
      </c>
      <c r="N774" s="133">
        <v>42724</v>
      </c>
      <c r="O774" s="136"/>
      <c r="P774" s="133"/>
      <c r="Q774" s="294"/>
    </row>
    <row r="775" spans="1:17" x14ac:dyDescent="0.25">
      <c r="A775" s="372" t="s">
        <v>6</v>
      </c>
      <c r="B775" s="27">
        <v>2</v>
      </c>
      <c r="C775" s="34">
        <v>3</v>
      </c>
      <c r="D775" s="34">
        <v>3</v>
      </c>
      <c r="E775" s="34">
        <v>4</v>
      </c>
      <c r="F775" s="34"/>
      <c r="G775" s="28" t="s">
        <v>8</v>
      </c>
      <c r="H775" s="29" t="s">
        <v>2124</v>
      </c>
      <c r="I775" s="30">
        <f>SUM(I776:I776)</f>
        <v>10350</v>
      </c>
      <c r="J775" s="141"/>
      <c r="K775" s="346"/>
      <c r="L775" s="139"/>
      <c r="M775" s="34"/>
      <c r="N775" s="35"/>
      <c r="O775" s="97" t="s">
        <v>22</v>
      </c>
      <c r="P775" s="35"/>
      <c r="Q775" s="294"/>
    </row>
    <row r="776" spans="1:17" x14ac:dyDescent="0.25">
      <c r="A776" s="374" t="s">
        <v>23</v>
      </c>
      <c r="B776" s="104">
        <v>2</v>
      </c>
      <c r="C776" s="191">
        <v>3</v>
      </c>
      <c r="D776" s="191">
        <v>3</v>
      </c>
      <c r="E776" s="191">
        <v>4</v>
      </c>
      <c r="F776" s="191"/>
      <c r="G776" s="191" t="s">
        <v>327</v>
      </c>
      <c r="H776" s="208" t="s">
        <v>328</v>
      </c>
      <c r="I776" s="217">
        <v>10350</v>
      </c>
      <c r="J776" s="218" t="s">
        <v>2125</v>
      </c>
      <c r="K776" s="352">
        <v>42615</v>
      </c>
      <c r="L776" s="204" t="s">
        <v>43</v>
      </c>
      <c r="M776" s="82" t="s">
        <v>2126</v>
      </c>
      <c r="N776" s="219">
        <v>42710</v>
      </c>
      <c r="O776" s="220">
        <v>219078</v>
      </c>
      <c r="P776" s="219">
        <v>42713</v>
      </c>
      <c r="Q776" s="294"/>
    </row>
    <row r="777" spans="1:17" x14ac:dyDescent="0.25">
      <c r="A777" s="372" t="s">
        <v>6</v>
      </c>
      <c r="B777" s="27">
        <v>2</v>
      </c>
      <c r="C777" s="34">
        <v>3</v>
      </c>
      <c r="D777" s="34">
        <v>3</v>
      </c>
      <c r="E777" s="34">
        <v>5</v>
      </c>
      <c r="F777" s="34"/>
      <c r="G777" s="28" t="s">
        <v>8</v>
      </c>
      <c r="H777" s="29" t="s">
        <v>2127</v>
      </c>
      <c r="I777" s="30">
        <f>SUM(I778:I784)</f>
        <v>664543923.16999996</v>
      </c>
      <c r="J777" s="141"/>
      <c r="K777" s="346"/>
      <c r="L777" s="139"/>
      <c r="M777" s="34"/>
      <c r="N777" s="35"/>
      <c r="O777" s="97" t="s">
        <v>22</v>
      </c>
      <c r="P777" s="35"/>
      <c r="Q777" s="294"/>
    </row>
    <row r="778" spans="1:17" x14ac:dyDescent="0.25">
      <c r="A778" s="374" t="s">
        <v>23</v>
      </c>
      <c r="B778" s="104">
        <v>2</v>
      </c>
      <c r="C778" s="104">
        <v>3</v>
      </c>
      <c r="D778" s="104">
        <v>3</v>
      </c>
      <c r="E778" s="104">
        <v>5</v>
      </c>
      <c r="F778" s="104">
        <v>1</v>
      </c>
      <c r="G778" s="189">
        <v>101059869</v>
      </c>
      <c r="H778" s="144" t="s">
        <v>2128</v>
      </c>
      <c r="I778" s="78">
        <v>36124000</v>
      </c>
      <c r="J778" s="79" t="s">
        <v>2129</v>
      </c>
      <c r="K778" s="343">
        <v>42473</v>
      </c>
      <c r="L778" s="81" t="s">
        <v>34</v>
      </c>
      <c r="M778" s="135" t="s">
        <v>2130</v>
      </c>
      <c r="N778" s="133"/>
      <c r="O778" s="136">
        <v>205862</v>
      </c>
      <c r="P778" s="133">
        <v>42528</v>
      </c>
      <c r="Q778" s="294"/>
    </row>
    <row r="779" spans="1:17" x14ac:dyDescent="0.25">
      <c r="A779" s="376" t="s">
        <v>23</v>
      </c>
      <c r="B779" s="120">
        <v>2</v>
      </c>
      <c r="C779" s="120">
        <v>3</v>
      </c>
      <c r="D779" s="120">
        <v>3</v>
      </c>
      <c r="E779" s="120">
        <v>5</v>
      </c>
      <c r="F779" s="120">
        <v>1</v>
      </c>
      <c r="G779" s="120" t="s">
        <v>1073</v>
      </c>
      <c r="H779" s="152" t="s">
        <v>1074</v>
      </c>
      <c r="I779" s="123">
        <v>30176306.699999999</v>
      </c>
      <c r="J779" s="124" t="s">
        <v>1075</v>
      </c>
      <c r="K779" s="350">
        <v>42584</v>
      </c>
      <c r="L779" s="126" t="s">
        <v>34</v>
      </c>
      <c r="M779" s="127" t="s">
        <v>2134</v>
      </c>
      <c r="N779" s="125">
        <v>42601</v>
      </c>
      <c r="O779" s="128">
        <v>215508</v>
      </c>
      <c r="P779" s="125">
        <v>42653</v>
      </c>
      <c r="Q779" s="294"/>
    </row>
    <row r="780" spans="1:17" x14ac:dyDescent="0.25">
      <c r="A780" s="374" t="s">
        <v>23</v>
      </c>
      <c r="B780" s="104">
        <v>2</v>
      </c>
      <c r="C780" s="104">
        <v>3</v>
      </c>
      <c r="D780" s="104">
        <v>3</v>
      </c>
      <c r="E780" s="104">
        <v>5</v>
      </c>
      <c r="F780" s="104">
        <v>1</v>
      </c>
      <c r="G780" s="104" t="s">
        <v>2142</v>
      </c>
      <c r="H780" s="144" t="s">
        <v>2143</v>
      </c>
      <c r="I780" s="78">
        <v>136224000</v>
      </c>
      <c r="J780" s="79" t="s">
        <v>2144</v>
      </c>
      <c r="K780" s="343">
        <v>42597</v>
      </c>
      <c r="L780" s="81" t="s">
        <v>34</v>
      </c>
      <c r="M780" s="135" t="s">
        <v>2145</v>
      </c>
      <c r="N780" s="133">
        <v>42716</v>
      </c>
      <c r="O780" s="136">
        <v>220069</v>
      </c>
      <c r="P780" s="133">
        <v>42726</v>
      </c>
      <c r="Q780" s="294"/>
    </row>
    <row r="781" spans="1:17" x14ac:dyDescent="0.25">
      <c r="A781" s="374" t="s">
        <v>23</v>
      </c>
      <c r="B781" s="104">
        <v>2</v>
      </c>
      <c r="C781" s="104">
        <v>3</v>
      </c>
      <c r="D781" s="104">
        <v>3</v>
      </c>
      <c r="E781" s="104">
        <v>5</v>
      </c>
      <c r="F781" s="104">
        <v>1</v>
      </c>
      <c r="G781" s="104" t="s">
        <v>2131</v>
      </c>
      <c r="H781" s="77" t="s">
        <v>2132</v>
      </c>
      <c r="I781" s="78">
        <v>68262877.930000007</v>
      </c>
      <c r="J781" s="79" t="s">
        <v>1075</v>
      </c>
      <c r="K781" s="344">
        <v>42584</v>
      </c>
      <c r="L781" s="81" t="s">
        <v>34</v>
      </c>
      <c r="M781" s="135" t="s">
        <v>2133</v>
      </c>
      <c r="N781" s="133">
        <v>42604</v>
      </c>
      <c r="O781" s="136" t="s">
        <v>920</v>
      </c>
      <c r="P781" s="133"/>
      <c r="Q781" s="294"/>
    </row>
    <row r="782" spans="1:17" ht="25.5" x14ac:dyDescent="0.25">
      <c r="A782" s="376" t="s">
        <v>23</v>
      </c>
      <c r="B782" s="120">
        <v>2</v>
      </c>
      <c r="C782" s="120">
        <v>3</v>
      </c>
      <c r="D782" s="120">
        <v>3</v>
      </c>
      <c r="E782" s="120">
        <v>5</v>
      </c>
      <c r="F782" s="120">
        <v>1</v>
      </c>
      <c r="G782" s="120" t="s">
        <v>1073</v>
      </c>
      <c r="H782" s="152" t="s">
        <v>1074</v>
      </c>
      <c r="I782" s="123">
        <v>120705226.83</v>
      </c>
      <c r="J782" s="124" t="s">
        <v>2135</v>
      </c>
      <c r="K782" s="350">
        <v>42594</v>
      </c>
      <c r="L782" s="126" t="s">
        <v>34</v>
      </c>
      <c r="M782" s="127" t="s">
        <v>2136</v>
      </c>
      <c r="N782" s="125">
        <v>42605</v>
      </c>
      <c r="O782" s="128" t="s">
        <v>920</v>
      </c>
      <c r="P782" s="125"/>
      <c r="Q782" s="294"/>
    </row>
    <row r="783" spans="1:17" x14ac:dyDescent="0.25">
      <c r="A783" s="374" t="s">
        <v>23</v>
      </c>
      <c r="B783" s="104">
        <v>2</v>
      </c>
      <c r="C783" s="104">
        <v>3</v>
      </c>
      <c r="D783" s="104">
        <v>3</v>
      </c>
      <c r="E783" s="104">
        <v>5</v>
      </c>
      <c r="F783" s="104">
        <v>1</v>
      </c>
      <c r="G783" s="104" t="s">
        <v>2131</v>
      </c>
      <c r="H783" s="144" t="s">
        <v>2137</v>
      </c>
      <c r="I783" s="78">
        <v>32909789.18</v>
      </c>
      <c r="J783" s="79" t="s">
        <v>2138</v>
      </c>
      <c r="K783" s="343">
        <v>42619</v>
      </c>
      <c r="L783" s="81" t="s">
        <v>34</v>
      </c>
      <c r="M783" s="135" t="s">
        <v>2139</v>
      </c>
      <c r="N783" s="133">
        <v>42663</v>
      </c>
      <c r="O783" s="136"/>
      <c r="P783" s="133"/>
      <c r="Q783" s="294"/>
    </row>
    <row r="784" spans="1:17" x14ac:dyDescent="0.25">
      <c r="A784" s="374" t="s">
        <v>23</v>
      </c>
      <c r="B784" s="104">
        <v>2</v>
      </c>
      <c r="C784" s="104">
        <v>3</v>
      </c>
      <c r="D784" s="104">
        <v>3</v>
      </c>
      <c r="E784" s="104">
        <v>5</v>
      </c>
      <c r="F784" s="104">
        <v>1</v>
      </c>
      <c r="G784" s="104" t="s">
        <v>2131</v>
      </c>
      <c r="H784" s="144" t="s">
        <v>2137</v>
      </c>
      <c r="I784" s="78">
        <v>240141722.53</v>
      </c>
      <c r="J784" s="79" t="s">
        <v>2140</v>
      </c>
      <c r="K784" s="343">
        <v>42622</v>
      </c>
      <c r="L784" s="81" t="s">
        <v>34</v>
      </c>
      <c r="M784" s="135" t="s">
        <v>2141</v>
      </c>
      <c r="N784" s="133">
        <v>42663</v>
      </c>
      <c r="O784" s="136"/>
      <c r="P784" s="133"/>
      <c r="Q784" s="294"/>
    </row>
    <row r="785" spans="1:17" x14ac:dyDescent="0.25">
      <c r="A785" s="372" t="s">
        <v>6</v>
      </c>
      <c r="B785" s="27">
        <v>2</v>
      </c>
      <c r="C785" s="27">
        <v>3</v>
      </c>
      <c r="D785" s="27">
        <v>5</v>
      </c>
      <c r="E785" s="27">
        <v>2</v>
      </c>
      <c r="F785" s="27"/>
      <c r="G785" s="28" t="s">
        <v>8</v>
      </c>
      <c r="H785" s="29" t="s">
        <v>2146</v>
      </c>
      <c r="I785" s="30">
        <f>+I786</f>
        <v>297500.42</v>
      </c>
      <c r="J785" s="221"/>
      <c r="K785" s="353"/>
      <c r="L785" s="223"/>
      <c r="M785" s="224"/>
      <c r="N785" s="225"/>
      <c r="O785" s="97" t="s">
        <v>22</v>
      </c>
      <c r="P785" s="225"/>
      <c r="Q785" s="294"/>
    </row>
    <row r="786" spans="1:17" ht="25.5" x14ac:dyDescent="0.25">
      <c r="A786" s="374" t="s">
        <v>23</v>
      </c>
      <c r="B786" s="104">
        <v>2</v>
      </c>
      <c r="C786" s="191">
        <v>3</v>
      </c>
      <c r="D786" s="191">
        <v>5</v>
      </c>
      <c r="E786" s="191">
        <v>2</v>
      </c>
      <c r="F786" s="191"/>
      <c r="G786" s="104" t="s">
        <v>2147</v>
      </c>
      <c r="H786" s="77" t="s">
        <v>1057</v>
      </c>
      <c r="I786" s="78">
        <v>297500.42</v>
      </c>
      <c r="J786" s="79" t="s">
        <v>2148</v>
      </c>
      <c r="K786" s="343">
        <v>42674</v>
      </c>
      <c r="L786" s="81" t="s">
        <v>34</v>
      </c>
      <c r="M786" s="135" t="s">
        <v>2149</v>
      </c>
      <c r="N786" s="133">
        <v>42691</v>
      </c>
      <c r="O786" s="136">
        <v>217909</v>
      </c>
      <c r="P786" s="133">
        <v>42695</v>
      </c>
      <c r="Q786" s="294"/>
    </row>
    <row r="787" spans="1:17" x14ac:dyDescent="0.25">
      <c r="A787" s="372" t="s">
        <v>6</v>
      </c>
      <c r="B787" s="27">
        <v>2</v>
      </c>
      <c r="C787" s="27">
        <v>3</v>
      </c>
      <c r="D787" s="27">
        <v>5</v>
      </c>
      <c r="E787" s="27">
        <v>4</v>
      </c>
      <c r="F787" s="27"/>
      <c r="G787" s="28" t="s">
        <v>8</v>
      </c>
      <c r="H787" s="29" t="s">
        <v>2150</v>
      </c>
      <c r="I787" s="30">
        <f>SUM(I788:I788)</f>
        <v>12272</v>
      </c>
      <c r="J787" s="221"/>
      <c r="K787" s="353"/>
      <c r="L787" s="223"/>
      <c r="M787" s="224"/>
      <c r="N787" s="225"/>
      <c r="O787" s="97" t="s">
        <v>22</v>
      </c>
      <c r="P787" s="225"/>
      <c r="Q787" s="294"/>
    </row>
    <row r="788" spans="1:17" ht="25.5" x14ac:dyDescent="0.25">
      <c r="A788" s="374" t="s">
        <v>23</v>
      </c>
      <c r="B788" s="104">
        <v>2</v>
      </c>
      <c r="C788" s="104">
        <v>3</v>
      </c>
      <c r="D788" s="104">
        <v>5</v>
      </c>
      <c r="E788" s="104">
        <v>4</v>
      </c>
      <c r="F788" s="191"/>
      <c r="G788" s="191">
        <v>130883793</v>
      </c>
      <c r="H788" s="77" t="s">
        <v>2151</v>
      </c>
      <c r="I788" s="78">
        <v>12272</v>
      </c>
      <c r="J788" s="79" t="s">
        <v>2152</v>
      </c>
      <c r="K788" s="343">
        <v>42586</v>
      </c>
      <c r="L788" s="81" t="s">
        <v>34</v>
      </c>
      <c r="M788" s="135" t="s">
        <v>2153</v>
      </c>
      <c r="N788" s="133">
        <v>42601</v>
      </c>
      <c r="O788" s="319" t="s">
        <v>2154</v>
      </c>
      <c r="P788" s="133">
        <v>42632</v>
      </c>
      <c r="Q788" s="294">
        <v>1</v>
      </c>
    </row>
    <row r="789" spans="1:17" x14ac:dyDescent="0.25">
      <c r="A789" s="372" t="s">
        <v>6</v>
      </c>
      <c r="B789" s="27">
        <v>2</v>
      </c>
      <c r="C789" s="27">
        <v>3</v>
      </c>
      <c r="D789" s="27">
        <v>5</v>
      </c>
      <c r="E789" s="27">
        <v>5</v>
      </c>
      <c r="F789" s="27"/>
      <c r="G789" s="28" t="s">
        <v>8</v>
      </c>
      <c r="H789" s="29" t="s">
        <v>2155</v>
      </c>
      <c r="I789" s="30">
        <f>SUM(I790:I804)</f>
        <v>38412662.25</v>
      </c>
      <c r="J789" s="221"/>
      <c r="K789" s="353"/>
      <c r="L789" s="223"/>
      <c r="M789" s="224"/>
      <c r="N789" s="225"/>
      <c r="O789" s="97" t="s">
        <v>22</v>
      </c>
      <c r="P789" s="225"/>
      <c r="Q789" s="294"/>
    </row>
    <row r="790" spans="1:17" x14ac:dyDescent="0.25">
      <c r="A790" s="374" t="s">
        <v>23</v>
      </c>
      <c r="B790" s="104">
        <v>2</v>
      </c>
      <c r="C790" s="104">
        <v>3</v>
      </c>
      <c r="D790" s="104">
        <v>5</v>
      </c>
      <c r="E790" s="104">
        <v>5</v>
      </c>
      <c r="F790" s="191"/>
      <c r="G790" s="191">
        <v>101880724</v>
      </c>
      <c r="H790" s="130" t="s">
        <v>1082</v>
      </c>
      <c r="I790" s="78">
        <v>3385420</v>
      </c>
      <c r="J790" s="79" t="s">
        <v>2159</v>
      </c>
      <c r="K790" s="343">
        <v>42278</v>
      </c>
      <c r="L790" s="81" t="s">
        <v>34</v>
      </c>
      <c r="M790" s="82" t="s">
        <v>2160</v>
      </c>
      <c r="N790" s="80">
        <v>42359</v>
      </c>
      <c r="O790" s="83">
        <v>189123</v>
      </c>
      <c r="P790" s="80">
        <v>42366</v>
      </c>
      <c r="Q790" s="294"/>
    </row>
    <row r="791" spans="1:17" ht="25.5" x14ac:dyDescent="0.25">
      <c r="A791" s="374" t="s">
        <v>23</v>
      </c>
      <c r="B791" s="104">
        <v>2</v>
      </c>
      <c r="C791" s="104">
        <v>3</v>
      </c>
      <c r="D791" s="104">
        <v>5</v>
      </c>
      <c r="E791" s="104">
        <v>5</v>
      </c>
      <c r="F791" s="191"/>
      <c r="G791" s="191" t="s">
        <v>2065</v>
      </c>
      <c r="H791" s="77" t="s">
        <v>2066</v>
      </c>
      <c r="I791" s="78">
        <v>76971.990000000005</v>
      </c>
      <c r="J791" s="79" t="s">
        <v>2071</v>
      </c>
      <c r="K791" s="343">
        <v>42311</v>
      </c>
      <c r="L791" s="81" t="s">
        <v>34</v>
      </c>
      <c r="M791" s="135" t="s">
        <v>2072</v>
      </c>
      <c r="N791" s="133">
        <v>42334</v>
      </c>
      <c r="O791" s="135" t="s">
        <v>2073</v>
      </c>
      <c r="P791" s="133">
        <v>42368</v>
      </c>
      <c r="Q791" s="294"/>
    </row>
    <row r="792" spans="1:17" ht="25.5" x14ac:dyDescent="0.25">
      <c r="A792" s="374" t="s">
        <v>23</v>
      </c>
      <c r="B792" s="104">
        <v>2</v>
      </c>
      <c r="C792" s="76">
        <v>3</v>
      </c>
      <c r="D792" s="76">
        <v>5</v>
      </c>
      <c r="E792" s="76">
        <v>5</v>
      </c>
      <c r="F792" s="104"/>
      <c r="G792" s="191" t="s">
        <v>242</v>
      </c>
      <c r="H792" s="77" t="s">
        <v>2066</v>
      </c>
      <c r="I792" s="78">
        <v>230100</v>
      </c>
      <c r="J792" s="79" t="s">
        <v>2071</v>
      </c>
      <c r="K792" s="343">
        <v>42311</v>
      </c>
      <c r="L792" s="81" t="s">
        <v>34</v>
      </c>
      <c r="M792" s="135" t="s">
        <v>2072</v>
      </c>
      <c r="N792" s="133">
        <v>42334</v>
      </c>
      <c r="O792" s="135" t="s">
        <v>2073</v>
      </c>
      <c r="P792" s="133">
        <v>42368</v>
      </c>
      <c r="Q792" s="294"/>
    </row>
    <row r="793" spans="1:17" ht="25.5" x14ac:dyDescent="0.25">
      <c r="A793" s="374" t="s">
        <v>23</v>
      </c>
      <c r="B793" s="104">
        <v>2</v>
      </c>
      <c r="C793" s="104">
        <v>3</v>
      </c>
      <c r="D793" s="104">
        <v>5</v>
      </c>
      <c r="E793" s="104">
        <v>5</v>
      </c>
      <c r="F793" s="191"/>
      <c r="G793" s="104" t="s">
        <v>2000</v>
      </c>
      <c r="H793" s="77" t="s">
        <v>2001</v>
      </c>
      <c r="I793" s="78">
        <v>10985.8</v>
      </c>
      <c r="J793" s="79" t="s">
        <v>2062</v>
      </c>
      <c r="K793" s="343">
        <v>42199</v>
      </c>
      <c r="L793" s="81" t="s">
        <v>34</v>
      </c>
      <c r="M793" s="135" t="s">
        <v>2063</v>
      </c>
      <c r="N793" s="133">
        <v>42262</v>
      </c>
      <c r="O793" s="319" t="s">
        <v>2064</v>
      </c>
      <c r="P793" s="133">
        <v>42458</v>
      </c>
      <c r="Q793" s="294">
        <v>1</v>
      </c>
    </row>
    <row r="794" spans="1:17" x14ac:dyDescent="0.25">
      <c r="A794" s="374" t="s">
        <v>23</v>
      </c>
      <c r="B794" s="104">
        <v>2</v>
      </c>
      <c r="C794" s="104">
        <v>3</v>
      </c>
      <c r="D794" s="104">
        <v>5</v>
      </c>
      <c r="E794" s="104">
        <v>5</v>
      </c>
      <c r="F794" s="104">
        <v>1</v>
      </c>
      <c r="G794" s="104">
        <v>130734682</v>
      </c>
      <c r="H794" s="186" t="s">
        <v>2156</v>
      </c>
      <c r="I794" s="78">
        <v>246434.03</v>
      </c>
      <c r="J794" s="79" t="s">
        <v>2157</v>
      </c>
      <c r="K794" s="343">
        <v>42172</v>
      </c>
      <c r="L794" s="81" t="s">
        <v>34</v>
      </c>
      <c r="M794" s="135" t="s">
        <v>2158</v>
      </c>
      <c r="N794" s="133">
        <v>42466</v>
      </c>
      <c r="O794" s="136">
        <v>200753</v>
      </c>
      <c r="P794" s="133">
        <v>42472</v>
      </c>
      <c r="Q794" s="294"/>
    </row>
    <row r="795" spans="1:17" ht="25.5" x14ac:dyDescent="0.25">
      <c r="A795" s="374" t="s">
        <v>23</v>
      </c>
      <c r="B795" s="104">
        <v>2</v>
      </c>
      <c r="C795" s="104">
        <v>3</v>
      </c>
      <c r="D795" s="104">
        <v>5</v>
      </c>
      <c r="E795" s="104">
        <v>5</v>
      </c>
      <c r="F795" s="191"/>
      <c r="G795" s="191">
        <v>101663421</v>
      </c>
      <c r="H795" s="77" t="s">
        <v>2165</v>
      </c>
      <c r="I795" s="78">
        <v>19152000</v>
      </c>
      <c r="J795" s="79" t="s">
        <v>1075</v>
      </c>
      <c r="K795" s="344">
        <v>42282</v>
      </c>
      <c r="L795" s="81" t="s">
        <v>34</v>
      </c>
      <c r="M795" s="135" t="s">
        <v>2166</v>
      </c>
      <c r="N795" s="133">
        <v>42445</v>
      </c>
      <c r="O795" s="135" t="s">
        <v>2167</v>
      </c>
      <c r="P795" s="133">
        <v>42493</v>
      </c>
      <c r="Q795" s="294"/>
    </row>
    <row r="796" spans="1:17" s="310" customFormat="1" ht="25.5" x14ac:dyDescent="0.25">
      <c r="A796" s="378" t="s">
        <v>23</v>
      </c>
      <c r="B796" s="239">
        <v>2</v>
      </c>
      <c r="C796" s="239">
        <v>3</v>
      </c>
      <c r="D796" s="239">
        <v>5</v>
      </c>
      <c r="E796" s="239">
        <v>5</v>
      </c>
      <c r="F796" s="239"/>
      <c r="G796" s="239">
        <v>130360022</v>
      </c>
      <c r="H796" s="311" t="s">
        <v>478</v>
      </c>
      <c r="I796" s="241">
        <v>437639.98</v>
      </c>
      <c r="J796" s="312" t="s">
        <v>2168</v>
      </c>
      <c r="K796" s="354">
        <v>42565</v>
      </c>
      <c r="L796" s="314" t="s">
        <v>34</v>
      </c>
      <c r="M796" s="308" t="s">
        <v>2169</v>
      </c>
      <c r="N796" s="256">
        <v>42569</v>
      </c>
      <c r="O796" s="319" t="s">
        <v>2170</v>
      </c>
      <c r="P796" s="256">
        <v>42571</v>
      </c>
      <c r="Q796" s="316">
        <v>1</v>
      </c>
    </row>
    <row r="797" spans="1:17" ht="25.5" x14ac:dyDescent="0.25">
      <c r="A797" s="374" t="s">
        <v>23</v>
      </c>
      <c r="B797" s="104">
        <v>2</v>
      </c>
      <c r="C797" s="76">
        <v>3</v>
      </c>
      <c r="D797" s="76">
        <v>5</v>
      </c>
      <c r="E797" s="76">
        <v>5</v>
      </c>
      <c r="F797" s="104"/>
      <c r="G797" s="104">
        <v>101718902</v>
      </c>
      <c r="H797" s="208" t="s">
        <v>2171</v>
      </c>
      <c r="I797" s="217">
        <f>68265*1.18</f>
        <v>80552.7</v>
      </c>
      <c r="J797" s="218" t="s">
        <v>2172</v>
      </c>
      <c r="K797" s="352">
        <v>42562</v>
      </c>
      <c r="L797" s="204" t="s">
        <v>34</v>
      </c>
      <c r="M797" s="82" t="s">
        <v>2173</v>
      </c>
      <c r="N797" s="219">
        <v>42563</v>
      </c>
      <c r="O797" s="220">
        <v>211088</v>
      </c>
      <c r="P797" s="219">
        <v>42590</v>
      </c>
      <c r="Q797" s="294"/>
    </row>
    <row r="798" spans="1:17" ht="25.5" x14ac:dyDescent="0.25">
      <c r="A798" s="374" t="s">
        <v>23</v>
      </c>
      <c r="B798" s="104">
        <v>2</v>
      </c>
      <c r="C798" s="104">
        <v>3</v>
      </c>
      <c r="D798" s="104">
        <v>5</v>
      </c>
      <c r="E798" s="104">
        <v>5</v>
      </c>
      <c r="F798" s="104"/>
      <c r="G798" s="104" t="s">
        <v>2161</v>
      </c>
      <c r="H798" s="77" t="s">
        <v>2162</v>
      </c>
      <c r="I798" s="78">
        <v>18128.8</v>
      </c>
      <c r="J798" s="79" t="s">
        <v>2163</v>
      </c>
      <c r="K798" s="343">
        <v>42591</v>
      </c>
      <c r="L798" s="81" t="s">
        <v>34</v>
      </c>
      <c r="M798" s="82" t="s">
        <v>2164</v>
      </c>
      <c r="N798" s="80">
        <v>42592</v>
      </c>
      <c r="O798" s="317">
        <v>212312</v>
      </c>
      <c r="P798" s="80">
        <v>42604</v>
      </c>
      <c r="Q798" s="294">
        <v>1</v>
      </c>
    </row>
    <row r="799" spans="1:17" ht="25.5" x14ac:dyDescent="0.25">
      <c r="A799" s="374" t="s">
        <v>23</v>
      </c>
      <c r="B799" s="104">
        <v>2</v>
      </c>
      <c r="C799" s="76">
        <v>3</v>
      </c>
      <c r="D799" s="76">
        <v>5</v>
      </c>
      <c r="E799" s="76">
        <v>5</v>
      </c>
      <c r="F799" s="104"/>
      <c r="G799" s="104">
        <v>130247161</v>
      </c>
      <c r="H799" s="77" t="s">
        <v>2174</v>
      </c>
      <c r="I799" s="78">
        <v>42332.5</v>
      </c>
      <c r="J799" s="79" t="s">
        <v>2175</v>
      </c>
      <c r="K799" s="343">
        <v>42615</v>
      </c>
      <c r="L799" s="81" t="s">
        <v>34</v>
      </c>
      <c r="M799" s="135" t="s">
        <v>2176</v>
      </c>
      <c r="N799" s="133">
        <v>42619</v>
      </c>
      <c r="O799" s="135" t="s">
        <v>2177</v>
      </c>
      <c r="P799" s="133">
        <v>42632</v>
      </c>
      <c r="Q799" s="294"/>
    </row>
    <row r="800" spans="1:17" ht="25.5" x14ac:dyDescent="0.25">
      <c r="A800" s="374" t="s">
        <v>23</v>
      </c>
      <c r="B800" s="104">
        <v>2</v>
      </c>
      <c r="C800" s="104">
        <v>3</v>
      </c>
      <c r="D800" s="104">
        <v>5</v>
      </c>
      <c r="E800" s="104">
        <v>5</v>
      </c>
      <c r="F800" s="191"/>
      <c r="G800" s="191">
        <v>130883793</v>
      </c>
      <c r="H800" s="77" t="s">
        <v>2151</v>
      </c>
      <c r="I800" s="78">
        <v>10652.45</v>
      </c>
      <c r="J800" s="79" t="s">
        <v>2152</v>
      </c>
      <c r="K800" s="343">
        <v>42586</v>
      </c>
      <c r="L800" s="81" t="s">
        <v>34</v>
      </c>
      <c r="M800" s="135" t="s">
        <v>2153</v>
      </c>
      <c r="N800" s="133">
        <v>42601</v>
      </c>
      <c r="O800" s="319" t="s">
        <v>2154</v>
      </c>
      <c r="P800" s="133">
        <v>42632</v>
      </c>
      <c r="Q800" s="294"/>
    </row>
    <row r="801" spans="1:17" x14ac:dyDescent="0.25">
      <c r="A801" s="374" t="s">
        <v>23</v>
      </c>
      <c r="B801" s="104">
        <v>2</v>
      </c>
      <c r="C801" s="104">
        <v>3</v>
      </c>
      <c r="D801" s="104">
        <v>5</v>
      </c>
      <c r="E801" s="104">
        <v>5</v>
      </c>
      <c r="F801" s="191"/>
      <c r="G801" s="104" t="s">
        <v>2183</v>
      </c>
      <c r="H801" s="130" t="s">
        <v>2184</v>
      </c>
      <c r="I801" s="78">
        <v>1094284.8</v>
      </c>
      <c r="J801" s="79" t="s">
        <v>1075</v>
      </c>
      <c r="K801" s="344">
        <v>42521</v>
      </c>
      <c r="L801" s="81" t="s">
        <v>34</v>
      </c>
      <c r="M801" s="135" t="s">
        <v>2185</v>
      </c>
      <c r="N801" s="133">
        <v>42586</v>
      </c>
      <c r="O801" s="319" t="s">
        <v>2186</v>
      </c>
      <c r="P801" s="133">
        <v>42752</v>
      </c>
      <c r="Q801" s="294">
        <v>1</v>
      </c>
    </row>
    <row r="802" spans="1:17" x14ac:dyDescent="0.25">
      <c r="A802" s="374" t="s">
        <v>23</v>
      </c>
      <c r="B802" s="104">
        <v>2</v>
      </c>
      <c r="C802" s="104">
        <v>3</v>
      </c>
      <c r="D802" s="104">
        <v>5</v>
      </c>
      <c r="E802" s="104">
        <v>5</v>
      </c>
      <c r="F802" s="191"/>
      <c r="G802" s="191" t="s">
        <v>2178</v>
      </c>
      <c r="H802" s="77" t="s">
        <v>2179</v>
      </c>
      <c r="I802" s="78">
        <v>9250020</v>
      </c>
      <c r="J802" s="79" t="s">
        <v>2180</v>
      </c>
      <c r="K802" s="343">
        <v>42726</v>
      </c>
      <c r="L802" s="81" t="s">
        <v>34</v>
      </c>
      <c r="M802" s="135" t="s">
        <v>2181</v>
      </c>
      <c r="N802" s="133">
        <v>42739</v>
      </c>
      <c r="O802" s="135" t="s">
        <v>2182</v>
      </c>
      <c r="P802" s="133">
        <v>42755</v>
      </c>
      <c r="Q802" s="294"/>
    </row>
    <row r="803" spans="1:17" x14ac:dyDescent="0.25">
      <c r="A803" s="374" t="s">
        <v>23</v>
      </c>
      <c r="B803" s="104">
        <v>2</v>
      </c>
      <c r="C803" s="104">
        <v>3</v>
      </c>
      <c r="D803" s="104">
        <v>5</v>
      </c>
      <c r="E803" s="104">
        <v>5</v>
      </c>
      <c r="F803" s="191"/>
      <c r="G803" s="104" t="s">
        <v>2183</v>
      </c>
      <c r="H803" s="130" t="s">
        <v>2184</v>
      </c>
      <c r="I803" s="78">
        <v>2344896</v>
      </c>
      <c r="J803" s="79" t="s">
        <v>2187</v>
      </c>
      <c r="K803" s="344">
        <v>42550</v>
      </c>
      <c r="L803" s="81" t="s">
        <v>34</v>
      </c>
      <c r="M803" s="135" t="s">
        <v>499</v>
      </c>
      <c r="N803" s="133">
        <v>42663</v>
      </c>
      <c r="O803" s="135"/>
      <c r="P803" s="133"/>
      <c r="Q803" s="294"/>
    </row>
    <row r="804" spans="1:17" x14ac:dyDescent="0.25">
      <c r="A804" s="374" t="s">
        <v>23</v>
      </c>
      <c r="B804" s="104">
        <v>2</v>
      </c>
      <c r="C804" s="104">
        <v>3</v>
      </c>
      <c r="D804" s="104">
        <v>5</v>
      </c>
      <c r="E804" s="104">
        <v>5</v>
      </c>
      <c r="F804" s="191"/>
      <c r="G804" s="104" t="s">
        <v>2183</v>
      </c>
      <c r="H804" s="130" t="s">
        <v>2184</v>
      </c>
      <c r="I804" s="78">
        <v>2032243.2</v>
      </c>
      <c r="J804" s="79" t="s">
        <v>2188</v>
      </c>
      <c r="K804" s="344">
        <v>42550</v>
      </c>
      <c r="L804" s="81" t="s">
        <v>34</v>
      </c>
      <c r="M804" s="135" t="s">
        <v>2189</v>
      </c>
      <c r="N804" s="133">
        <v>42663</v>
      </c>
      <c r="O804" s="135"/>
      <c r="P804" s="133"/>
      <c r="Q804" s="294"/>
    </row>
    <row r="805" spans="1:17" x14ac:dyDescent="0.25">
      <c r="A805" s="372" t="s">
        <v>6</v>
      </c>
      <c r="B805" s="27">
        <v>2</v>
      </c>
      <c r="C805" s="27">
        <v>3</v>
      </c>
      <c r="D805" s="27">
        <v>6</v>
      </c>
      <c r="E805" s="27">
        <v>2</v>
      </c>
      <c r="F805" s="27">
        <v>0</v>
      </c>
      <c r="G805" s="28" t="s">
        <v>8</v>
      </c>
      <c r="H805" s="29" t="s">
        <v>2190</v>
      </c>
      <c r="I805" s="30">
        <f>SUM(I806:I808)</f>
        <v>601741</v>
      </c>
      <c r="J805" s="31"/>
      <c r="K805" s="338"/>
      <c r="L805" s="33"/>
      <c r="M805" s="34"/>
      <c r="N805" s="35"/>
      <c r="O805" s="97" t="s">
        <v>22</v>
      </c>
      <c r="P805" s="35"/>
      <c r="Q805" s="294"/>
    </row>
    <row r="806" spans="1:17" ht="25.5" x14ac:dyDescent="0.25">
      <c r="A806" s="374" t="s">
        <v>23</v>
      </c>
      <c r="B806" s="104">
        <v>2</v>
      </c>
      <c r="C806" s="76">
        <v>3</v>
      </c>
      <c r="D806" s="76">
        <v>6</v>
      </c>
      <c r="E806" s="76">
        <v>2</v>
      </c>
      <c r="F806" s="76"/>
      <c r="G806" s="76">
        <v>101889561</v>
      </c>
      <c r="H806" s="205" t="s">
        <v>1994</v>
      </c>
      <c r="I806" s="174">
        <f>35000*1.18</f>
        <v>41300</v>
      </c>
      <c r="J806" s="175" t="s">
        <v>1995</v>
      </c>
      <c r="K806" s="343">
        <v>41663</v>
      </c>
      <c r="L806" s="81" t="s">
        <v>34</v>
      </c>
      <c r="M806" s="82" t="s">
        <v>1996</v>
      </c>
      <c r="N806" s="80"/>
      <c r="O806" s="317">
        <v>200196</v>
      </c>
      <c r="P806" s="80">
        <v>42494</v>
      </c>
      <c r="Q806" s="294">
        <v>1</v>
      </c>
    </row>
    <row r="807" spans="1:17" ht="25.5" x14ac:dyDescent="0.25">
      <c r="A807" s="374" t="s">
        <v>23</v>
      </c>
      <c r="B807" s="104">
        <v>2</v>
      </c>
      <c r="C807" s="76">
        <v>3</v>
      </c>
      <c r="D807" s="76">
        <v>6</v>
      </c>
      <c r="E807" s="76">
        <v>2</v>
      </c>
      <c r="F807" s="76"/>
      <c r="G807" s="76">
        <v>130298483</v>
      </c>
      <c r="H807" s="205" t="s">
        <v>1990</v>
      </c>
      <c r="I807" s="174">
        <f>106200*1.18</f>
        <v>125316</v>
      </c>
      <c r="J807" s="175" t="s">
        <v>1991</v>
      </c>
      <c r="K807" s="343">
        <v>42556</v>
      </c>
      <c r="L807" s="81" t="s">
        <v>34</v>
      </c>
      <c r="M807" s="82" t="s">
        <v>572</v>
      </c>
      <c r="N807" s="80">
        <v>42600</v>
      </c>
      <c r="O807" s="83">
        <v>212745</v>
      </c>
      <c r="P807" s="80">
        <v>42606</v>
      </c>
      <c r="Q807" s="294"/>
    </row>
    <row r="808" spans="1:17" x14ac:dyDescent="0.25">
      <c r="A808" s="374" t="s">
        <v>23</v>
      </c>
      <c r="B808" s="104">
        <v>2</v>
      </c>
      <c r="C808" s="76">
        <v>3</v>
      </c>
      <c r="D808" s="76">
        <v>6</v>
      </c>
      <c r="E808" s="76">
        <v>2</v>
      </c>
      <c r="F808" s="76"/>
      <c r="G808" s="104" t="s">
        <v>1342</v>
      </c>
      <c r="H808" s="163" t="s">
        <v>1343</v>
      </c>
      <c r="I808" s="174">
        <v>435125</v>
      </c>
      <c r="J808" s="175" t="s">
        <v>2191</v>
      </c>
      <c r="K808" s="343">
        <v>42590</v>
      </c>
      <c r="L808" s="81" t="s">
        <v>34</v>
      </c>
      <c r="M808" s="82" t="s">
        <v>2192</v>
      </c>
      <c r="N808" s="80">
        <v>42592</v>
      </c>
      <c r="O808" s="83">
        <v>213050</v>
      </c>
      <c r="P808" s="80">
        <v>42612</v>
      </c>
      <c r="Q808" s="294"/>
    </row>
    <row r="809" spans="1:17" x14ac:dyDescent="0.25">
      <c r="A809" s="372" t="s">
        <v>6</v>
      </c>
      <c r="B809" s="27">
        <v>2</v>
      </c>
      <c r="C809" s="27">
        <v>3</v>
      </c>
      <c r="D809" s="27">
        <v>6</v>
      </c>
      <c r="E809" s="27">
        <v>3</v>
      </c>
      <c r="F809" s="27" t="s">
        <v>24</v>
      </c>
      <c r="G809" s="28" t="s">
        <v>8</v>
      </c>
      <c r="H809" s="29" t="s">
        <v>2193</v>
      </c>
      <c r="I809" s="30">
        <f>SUM(I810:I810)</f>
        <v>1094.82</v>
      </c>
      <c r="J809" s="31"/>
      <c r="K809" s="338"/>
      <c r="L809" s="33"/>
      <c r="M809" s="34"/>
      <c r="N809" s="35"/>
      <c r="O809" s="97" t="s">
        <v>22</v>
      </c>
      <c r="P809" s="35"/>
      <c r="Q809" s="294"/>
    </row>
    <row r="810" spans="1:17" ht="25.5" x14ac:dyDescent="0.25">
      <c r="A810" s="379"/>
      <c r="B810" s="104" t="s">
        <v>30</v>
      </c>
      <c r="C810" s="76" t="s">
        <v>300</v>
      </c>
      <c r="D810" s="76" t="s">
        <v>341</v>
      </c>
      <c r="E810" s="76" t="s">
        <v>300</v>
      </c>
      <c r="F810" s="76" t="s">
        <v>24</v>
      </c>
      <c r="G810" s="104" t="s">
        <v>2161</v>
      </c>
      <c r="H810" s="77" t="s">
        <v>2162</v>
      </c>
      <c r="I810" s="78">
        <v>1094.82</v>
      </c>
      <c r="J810" s="79" t="s">
        <v>2163</v>
      </c>
      <c r="K810" s="343">
        <v>42591</v>
      </c>
      <c r="L810" s="81" t="s">
        <v>34</v>
      </c>
      <c r="M810" s="82" t="s">
        <v>2164</v>
      </c>
      <c r="N810" s="80">
        <v>42592</v>
      </c>
      <c r="O810" s="317">
        <v>212312</v>
      </c>
      <c r="P810" s="80">
        <v>42604</v>
      </c>
      <c r="Q810" s="294"/>
    </row>
    <row r="811" spans="1:17" x14ac:dyDescent="0.25">
      <c r="A811" s="372" t="s">
        <v>6</v>
      </c>
      <c r="B811" s="27">
        <v>2</v>
      </c>
      <c r="C811" s="27">
        <v>3</v>
      </c>
      <c r="D811" s="27">
        <v>6</v>
      </c>
      <c r="E811" s="27">
        <v>3</v>
      </c>
      <c r="F811" s="27">
        <v>3</v>
      </c>
      <c r="G811" s="28" t="s">
        <v>8</v>
      </c>
      <c r="H811" s="29" t="s">
        <v>2194</v>
      </c>
      <c r="I811" s="30">
        <f>SUM(I812:I820)</f>
        <v>539437.23</v>
      </c>
      <c r="J811" s="31"/>
      <c r="K811" s="338"/>
      <c r="L811" s="33"/>
      <c r="M811" s="34"/>
      <c r="N811" s="35"/>
      <c r="O811" s="97" t="s">
        <v>22</v>
      </c>
      <c r="P811" s="35"/>
      <c r="Q811" s="294"/>
    </row>
    <row r="812" spans="1:17" x14ac:dyDescent="0.25">
      <c r="A812" s="374" t="s">
        <v>23</v>
      </c>
      <c r="B812" s="104">
        <v>2</v>
      </c>
      <c r="C812" s="191">
        <v>3</v>
      </c>
      <c r="D812" s="191">
        <v>6</v>
      </c>
      <c r="E812" s="191">
        <v>3</v>
      </c>
      <c r="F812" s="191">
        <v>3</v>
      </c>
      <c r="G812" s="191">
        <v>131155782</v>
      </c>
      <c r="H812" s="77" t="s">
        <v>2195</v>
      </c>
      <c r="I812" s="78">
        <v>129564</v>
      </c>
      <c r="J812" s="79" t="s">
        <v>423</v>
      </c>
      <c r="K812" s="343">
        <v>42173</v>
      </c>
      <c r="L812" s="81" t="s">
        <v>34</v>
      </c>
      <c r="M812" s="82" t="s">
        <v>2196</v>
      </c>
      <c r="N812" s="133">
        <v>42251</v>
      </c>
      <c r="O812" s="136">
        <v>176047</v>
      </c>
      <c r="P812" s="133">
        <v>42257</v>
      </c>
      <c r="Q812" s="294"/>
    </row>
    <row r="813" spans="1:17" ht="25.5" x14ac:dyDescent="0.25">
      <c r="A813" s="374" t="s">
        <v>23</v>
      </c>
      <c r="B813" s="104">
        <v>2</v>
      </c>
      <c r="C813" s="104">
        <v>3</v>
      </c>
      <c r="D813" s="104">
        <v>6</v>
      </c>
      <c r="E813" s="104">
        <v>3</v>
      </c>
      <c r="F813" s="191">
        <v>3</v>
      </c>
      <c r="G813" s="104" t="s">
        <v>2201</v>
      </c>
      <c r="H813" s="77" t="s">
        <v>2202</v>
      </c>
      <c r="I813" s="131">
        <v>7825.05</v>
      </c>
      <c r="J813" s="79" t="s">
        <v>2203</v>
      </c>
      <c r="K813" s="343">
        <v>42412</v>
      </c>
      <c r="L813" s="81" t="s">
        <v>34</v>
      </c>
      <c r="M813" s="135" t="s">
        <v>2204</v>
      </c>
      <c r="N813" s="133"/>
      <c r="O813" s="136">
        <v>200055</v>
      </c>
      <c r="P813" s="133">
        <v>42460</v>
      </c>
      <c r="Q813" s="294"/>
    </row>
    <row r="814" spans="1:17" ht="25.5" x14ac:dyDescent="0.25">
      <c r="A814" s="374" t="s">
        <v>23</v>
      </c>
      <c r="B814" s="104">
        <v>2</v>
      </c>
      <c r="C814" s="104">
        <v>3</v>
      </c>
      <c r="D814" s="104">
        <v>6</v>
      </c>
      <c r="E814" s="104">
        <v>3</v>
      </c>
      <c r="F814" s="191">
        <v>3</v>
      </c>
      <c r="G814" s="76">
        <v>101889561</v>
      </c>
      <c r="H814" s="205" t="s">
        <v>1994</v>
      </c>
      <c r="I814" s="174">
        <f>3500*1.18</f>
        <v>4130</v>
      </c>
      <c r="J814" s="175" t="s">
        <v>1995</v>
      </c>
      <c r="K814" s="343">
        <v>41663</v>
      </c>
      <c r="L814" s="81" t="s">
        <v>34</v>
      </c>
      <c r="M814" s="82" t="s">
        <v>1996</v>
      </c>
      <c r="N814" s="80"/>
      <c r="O814" s="317">
        <v>200196</v>
      </c>
      <c r="P814" s="80">
        <v>42494</v>
      </c>
      <c r="Q814" s="294">
        <v>1</v>
      </c>
    </row>
    <row r="815" spans="1:17" ht="25.5" x14ac:dyDescent="0.25">
      <c r="A815" s="374" t="s">
        <v>23</v>
      </c>
      <c r="B815" s="104">
        <v>2</v>
      </c>
      <c r="C815" s="104">
        <v>3</v>
      </c>
      <c r="D815" s="104">
        <v>6</v>
      </c>
      <c r="E815" s="104">
        <v>3</v>
      </c>
      <c r="F815" s="191">
        <v>3</v>
      </c>
      <c r="G815" s="191" t="s">
        <v>1817</v>
      </c>
      <c r="H815" s="208" t="s">
        <v>1818</v>
      </c>
      <c r="I815" s="217">
        <v>847</v>
      </c>
      <c r="J815" s="218" t="s">
        <v>2089</v>
      </c>
      <c r="K815" s="352">
        <v>41708</v>
      </c>
      <c r="L815" s="204" t="s">
        <v>34</v>
      </c>
      <c r="M815" s="82" t="s">
        <v>2075</v>
      </c>
      <c r="N815" s="219">
        <v>42461</v>
      </c>
      <c r="O815" s="317">
        <v>208555</v>
      </c>
      <c r="P815" s="219">
        <v>42557</v>
      </c>
      <c r="Q815" s="294">
        <v>1</v>
      </c>
    </row>
    <row r="816" spans="1:17" ht="25.5" x14ac:dyDescent="0.25">
      <c r="A816" s="374" t="s">
        <v>23</v>
      </c>
      <c r="B816" s="104">
        <v>2</v>
      </c>
      <c r="C816" s="104">
        <v>3</v>
      </c>
      <c r="D816" s="104">
        <v>6</v>
      </c>
      <c r="E816" s="104">
        <v>3</v>
      </c>
      <c r="F816" s="191">
        <v>3</v>
      </c>
      <c r="G816" s="104">
        <v>101718902</v>
      </c>
      <c r="H816" s="208" t="s">
        <v>2171</v>
      </c>
      <c r="I816" s="217">
        <f>7286*1.18</f>
        <v>8597.48</v>
      </c>
      <c r="J816" s="218" t="s">
        <v>2172</v>
      </c>
      <c r="K816" s="352">
        <v>42562</v>
      </c>
      <c r="L816" s="204" t="s">
        <v>34</v>
      </c>
      <c r="M816" s="82" t="s">
        <v>2173</v>
      </c>
      <c r="N816" s="219">
        <v>42563</v>
      </c>
      <c r="O816" s="220">
        <v>211088</v>
      </c>
      <c r="P816" s="219">
        <v>42590</v>
      </c>
      <c r="Q816" s="294"/>
    </row>
    <row r="817" spans="1:17" ht="25.5" x14ac:dyDescent="0.25">
      <c r="A817" s="374" t="s">
        <v>23</v>
      </c>
      <c r="B817" s="104">
        <v>2</v>
      </c>
      <c r="C817" s="104">
        <v>3</v>
      </c>
      <c r="D817" s="104">
        <v>6</v>
      </c>
      <c r="E817" s="104">
        <v>3</v>
      </c>
      <c r="F817" s="191">
        <v>3</v>
      </c>
      <c r="G817" s="76">
        <v>130298483</v>
      </c>
      <c r="H817" s="205" t="s">
        <v>1990</v>
      </c>
      <c r="I817" s="174">
        <f>69000*1.18</f>
        <v>81420</v>
      </c>
      <c r="J817" s="175" t="s">
        <v>1991</v>
      </c>
      <c r="K817" s="343">
        <v>42556</v>
      </c>
      <c r="L817" s="81" t="s">
        <v>34</v>
      </c>
      <c r="M817" s="82" t="s">
        <v>572</v>
      </c>
      <c r="N817" s="80">
        <v>42600</v>
      </c>
      <c r="O817" s="83">
        <v>212745</v>
      </c>
      <c r="P817" s="80">
        <v>42606</v>
      </c>
      <c r="Q817" s="294"/>
    </row>
    <row r="818" spans="1:17" ht="25.5" x14ac:dyDescent="0.25">
      <c r="A818" s="374" t="s">
        <v>23</v>
      </c>
      <c r="B818" s="104">
        <v>2</v>
      </c>
      <c r="C818" s="104">
        <v>3</v>
      </c>
      <c r="D818" s="104">
        <v>6</v>
      </c>
      <c r="E818" s="104">
        <v>3</v>
      </c>
      <c r="F818" s="191">
        <v>3</v>
      </c>
      <c r="G818" s="104" t="s">
        <v>1342</v>
      </c>
      <c r="H818" s="163" t="s">
        <v>1343</v>
      </c>
      <c r="I818" s="78">
        <v>187089</v>
      </c>
      <c r="J818" s="79" t="s">
        <v>2102</v>
      </c>
      <c r="K818" s="343">
        <v>42597</v>
      </c>
      <c r="L818" s="81" t="s">
        <v>34</v>
      </c>
      <c r="M818" s="135" t="s">
        <v>2103</v>
      </c>
      <c r="N818" s="133">
        <v>42608</v>
      </c>
      <c r="O818" s="135" t="s">
        <v>2104</v>
      </c>
      <c r="P818" s="133">
        <v>42613</v>
      </c>
      <c r="Q818" s="294"/>
    </row>
    <row r="819" spans="1:17" ht="25.5" x14ac:dyDescent="0.25">
      <c r="A819" s="374" t="s">
        <v>23</v>
      </c>
      <c r="B819" s="104">
        <v>2</v>
      </c>
      <c r="C819" s="104">
        <v>3</v>
      </c>
      <c r="D819" s="104">
        <v>6</v>
      </c>
      <c r="E819" s="104">
        <v>3</v>
      </c>
      <c r="F819" s="191">
        <v>3</v>
      </c>
      <c r="G819" s="104" t="s">
        <v>2197</v>
      </c>
      <c r="H819" s="205" t="s">
        <v>2198</v>
      </c>
      <c r="I819" s="174">
        <v>24030.7</v>
      </c>
      <c r="J819" s="175" t="s">
        <v>2199</v>
      </c>
      <c r="K819" s="343">
        <v>42557</v>
      </c>
      <c r="L819" s="81" t="s">
        <v>34</v>
      </c>
      <c r="M819" s="82" t="s">
        <v>2200</v>
      </c>
      <c r="N819" s="80">
        <v>42586</v>
      </c>
      <c r="O819" s="317">
        <v>214547</v>
      </c>
      <c r="P819" s="80">
        <v>42629</v>
      </c>
      <c r="Q819" s="294"/>
    </row>
    <row r="820" spans="1:17" ht="25.5" x14ac:dyDescent="0.25">
      <c r="A820" s="374" t="s">
        <v>23</v>
      </c>
      <c r="B820" s="104">
        <v>2</v>
      </c>
      <c r="C820" s="104">
        <v>3</v>
      </c>
      <c r="D820" s="104">
        <v>6</v>
      </c>
      <c r="E820" s="104">
        <v>3</v>
      </c>
      <c r="F820" s="191">
        <v>3</v>
      </c>
      <c r="G820" s="104" t="s">
        <v>2117</v>
      </c>
      <c r="H820" s="77" t="s">
        <v>2118</v>
      </c>
      <c r="I820" s="78">
        <f>81300*1.18</f>
        <v>95934</v>
      </c>
      <c r="J820" s="79" t="s">
        <v>2119</v>
      </c>
      <c r="K820" s="343">
        <v>41878</v>
      </c>
      <c r="L820" s="81" t="s">
        <v>34</v>
      </c>
      <c r="M820" s="82" t="s">
        <v>2120</v>
      </c>
      <c r="N820" s="133">
        <v>41916</v>
      </c>
      <c r="O820" s="322">
        <v>221019</v>
      </c>
      <c r="P820" s="133">
        <v>42759</v>
      </c>
      <c r="Q820" s="294">
        <v>1</v>
      </c>
    </row>
    <row r="821" spans="1:17" x14ac:dyDescent="0.25">
      <c r="A821" s="374"/>
      <c r="B821" s="104"/>
      <c r="C821" s="104"/>
      <c r="D821" s="104"/>
      <c r="E821" s="104"/>
      <c r="F821" s="191"/>
      <c r="G821" s="191"/>
      <c r="H821" s="208"/>
      <c r="I821" s="208"/>
      <c r="J821" s="218"/>
      <c r="K821" s="352"/>
      <c r="L821" s="204"/>
      <c r="M821" s="82"/>
      <c r="N821" s="219"/>
      <c r="O821" s="220"/>
      <c r="P821" s="219"/>
      <c r="Q821" s="294"/>
    </row>
    <row r="822" spans="1:17" x14ac:dyDescent="0.25">
      <c r="A822" s="380" t="s">
        <v>6</v>
      </c>
      <c r="B822" s="227" t="s">
        <v>30</v>
      </c>
      <c r="C822" s="227" t="s">
        <v>300</v>
      </c>
      <c r="D822" s="227" t="s">
        <v>341</v>
      </c>
      <c r="E822" s="227" t="s">
        <v>300</v>
      </c>
      <c r="F822" s="227" t="s">
        <v>318</v>
      </c>
      <c r="G822" s="193" t="s">
        <v>8</v>
      </c>
      <c r="H822" s="194"/>
      <c r="I822" s="30">
        <f>SUM(I823:I823)</f>
        <v>53722.97</v>
      </c>
      <c r="J822" s="195"/>
      <c r="K822" s="351"/>
      <c r="L822" s="197"/>
      <c r="M822" s="228"/>
      <c r="N822" s="196"/>
      <c r="O822" s="229"/>
      <c r="P822" s="196"/>
      <c r="Q822" s="294"/>
    </row>
    <row r="823" spans="1:17" ht="25.5" x14ac:dyDescent="0.25">
      <c r="A823" s="374"/>
      <c r="B823" s="104" t="s">
        <v>30</v>
      </c>
      <c r="C823" s="104" t="s">
        <v>300</v>
      </c>
      <c r="D823" s="104" t="s">
        <v>341</v>
      </c>
      <c r="E823" s="104" t="s">
        <v>300</v>
      </c>
      <c r="F823" s="104" t="s">
        <v>318</v>
      </c>
      <c r="G823" s="104" t="s">
        <v>2161</v>
      </c>
      <c r="H823" s="77" t="s">
        <v>2162</v>
      </c>
      <c r="I823" s="78">
        <v>53722.97</v>
      </c>
      <c r="J823" s="79" t="s">
        <v>2163</v>
      </c>
      <c r="K823" s="343">
        <v>42591</v>
      </c>
      <c r="L823" s="81" t="s">
        <v>34</v>
      </c>
      <c r="M823" s="82" t="s">
        <v>2164</v>
      </c>
      <c r="N823" s="80">
        <v>42592</v>
      </c>
      <c r="O823" s="317">
        <v>212312</v>
      </c>
      <c r="P823" s="80">
        <v>42604</v>
      </c>
      <c r="Q823" s="294"/>
    </row>
    <row r="824" spans="1:17" x14ac:dyDescent="0.25">
      <c r="A824" s="380" t="s">
        <v>23</v>
      </c>
      <c r="B824" s="227" t="s">
        <v>30</v>
      </c>
      <c r="C824" s="227" t="s">
        <v>300</v>
      </c>
      <c r="D824" s="227" t="s">
        <v>341</v>
      </c>
      <c r="E824" s="227" t="s">
        <v>300</v>
      </c>
      <c r="F824" s="227" t="s">
        <v>341</v>
      </c>
      <c r="G824" s="193" t="s">
        <v>8</v>
      </c>
      <c r="H824" s="194" t="s">
        <v>2205</v>
      </c>
      <c r="I824" s="30">
        <f>SUM(I825:I825)</f>
        <v>3417781.62</v>
      </c>
      <c r="J824" s="195"/>
      <c r="K824" s="351"/>
      <c r="L824" s="197"/>
      <c r="M824" s="228"/>
      <c r="N824" s="196"/>
      <c r="O824" s="229"/>
      <c r="P824" s="196"/>
      <c r="Q824" s="294"/>
    </row>
    <row r="825" spans="1:17" x14ac:dyDescent="0.25">
      <c r="A825" s="381" t="s">
        <v>23</v>
      </c>
      <c r="B825" s="296" t="s">
        <v>30</v>
      </c>
      <c r="C825" s="296" t="s">
        <v>300</v>
      </c>
      <c r="D825" s="296" t="s">
        <v>341</v>
      </c>
      <c r="E825" s="296" t="s">
        <v>300</v>
      </c>
      <c r="F825" s="296" t="s">
        <v>341</v>
      </c>
      <c r="G825" s="297" t="s">
        <v>2206</v>
      </c>
      <c r="H825" s="280" t="s">
        <v>2171</v>
      </c>
      <c r="I825" s="298">
        <v>3417781.62</v>
      </c>
      <c r="J825" s="299" t="s">
        <v>2207</v>
      </c>
      <c r="K825" s="355"/>
      <c r="L825" s="300"/>
      <c r="M825" s="127"/>
      <c r="N825" s="125"/>
      <c r="O825" s="128"/>
      <c r="P825" s="125"/>
      <c r="Q825" s="294"/>
    </row>
    <row r="826" spans="1:17" x14ac:dyDescent="0.25">
      <c r="A826" s="372" t="s">
        <v>6</v>
      </c>
      <c r="B826" s="27">
        <v>2</v>
      </c>
      <c r="C826" s="27">
        <v>3</v>
      </c>
      <c r="D826" s="27">
        <v>7</v>
      </c>
      <c r="E826" s="27">
        <v>1</v>
      </c>
      <c r="F826" s="27">
        <v>1</v>
      </c>
      <c r="G826" s="28" t="s">
        <v>8</v>
      </c>
      <c r="H826" s="29" t="s">
        <v>2208</v>
      </c>
      <c r="I826" s="30">
        <f>SUM(I827:I827)</f>
        <v>142040</v>
      </c>
      <c r="J826" s="31"/>
      <c r="K826" s="338"/>
      <c r="L826" s="33"/>
      <c r="M826" s="34"/>
      <c r="N826" s="35"/>
      <c r="O826" s="97" t="s">
        <v>22</v>
      </c>
      <c r="P826" s="35"/>
      <c r="Q826" s="294"/>
    </row>
    <row r="827" spans="1:17" x14ac:dyDescent="0.25">
      <c r="A827" s="142" t="s">
        <v>23</v>
      </c>
      <c r="B827" s="85">
        <v>2</v>
      </c>
      <c r="C827" s="85">
        <v>3</v>
      </c>
      <c r="D827" s="85">
        <v>7</v>
      </c>
      <c r="E827" s="85">
        <v>1</v>
      </c>
      <c r="F827" s="85">
        <v>1</v>
      </c>
      <c r="G827" s="85" t="s">
        <v>342</v>
      </c>
      <c r="H827" s="86" t="s">
        <v>343</v>
      </c>
      <c r="I827" s="87">
        <v>142040</v>
      </c>
      <c r="J827" s="230" t="s">
        <v>2209</v>
      </c>
      <c r="K827" s="356">
        <v>42536</v>
      </c>
      <c r="L827" s="109" t="s">
        <v>34</v>
      </c>
      <c r="M827" s="85" t="s">
        <v>2210</v>
      </c>
      <c r="N827" s="231"/>
      <c r="O827" s="323">
        <v>212841</v>
      </c>
      <c r="P827" s="110">
        <v>42607</v>
      </c>
      <c r="Q827" s="294">
        <v>1</v>
      </c>
    </row>
    <row r="828" spans="1:17" x14ac:dyDescent="0.25">
      <c r="A828" s="142" t="s">
        <v>23</v>
      </c>
      <c r="B828" s="85">
        <v>2</v>
      </c>
      <c r="C828" s="85">
        <v>3</v>
      </c>
      <c r="D828" s="85">
        <v>7</v>
      </c>
      <c r="E828" s="85">
        <v>1</v>
      </c>
      <c r="F828" s="85">
        <v>1</v>
      </c>
      <c r="G828" s="85" t="s">
        <v>2211</v>
      </c>
      <c r="H828" s="86" t="s">
        <v>2212</v>
      </c>
      <c r="I828" s="87">
        <v>3063500</v>
      </c>
      <c r="J828" s="230" t="s">
        <v>2213</v>
      </c>
      <c r="K828" s="356">
        <v>42767</v>
      </c>
      <c r="L828" s="109" t="s">
        <v>34</v>
      </c>
      <c r="M828" s="85" t="s">
        <v>2214</v>
      </c>
      <c r="N828" s="231">
        <v>42782</v>
      </c>
      <c r="O828" s="109">
        <v>224533</v>
      </c>
      <c r="P828" s="110">
        <v>42783</v>
      </c>
      <c r="Q828" s="294"/>
    </row>
    <row r="829" spans="1:17" x14ac:dyDescent="0.25">
      <c r="A829" s="142" t="s">
        <v>23</v>
      </c>
      <c r="B829" s="85">
        <v>2</v>
      </c>
      <c r="C829" s="85">
        <v>3</v>
      </c>
      <c r="D829" s="85">
        <v>7</v>
      </c>
      <c r="E829" s="85">
        <v>1</v>
      </c>
      <c r="F829" s="85">
        <v>1</v>
      </c>
      <c r="G829" s="85" t="s">
        <v>2215</v>
      </c>
      <c r="H829" s="86" t="s">
        <v>2216</v>
      </c>
      <c r="I829" s="87">
        <v>4949000</v>
      </c>
      <c r="J829" s="230" t="s">
        <v>2217</v>
      </c>
      <c r="K829" s="356">
        <v>42766</v>
      </c>
      <c r="L829" s="109" t="s">
        <v>34</v>
      </c>
      <c r="M829" s="85" t="s">
        <v>2218</v>
      </c>
      <c r="N829" s="231">
        <v>42782</v>
      </c>
      <c r="O829" s="109">
        <v>224535</v>
      </c>
      <c r="P829" s="110">
        <v>42783</v>
      </c>
      <c r="Q829" s="294"/>
    </row>
    <row r="830" spans="1:17" x14ac:dyDescent="0.25">
      <c r="A830" s="142" t="s">
        <v>23</v>
      </c>
      <c r="B830" s="85">
        <v>2</v>
      </c>
      <c r="C830" s="85">
        <v>3</v>
      </c>
      <c r="D830" s="85">
        <v>7</v>
      </c>
      <c r="E830" s="85">
        <v>1</v>
      </c>
      <c r="F830" s="85">
        <v>1</v>
      </c>
      <c r="G830" s="85" t="s">
        <v>2215</v>
      </c>
      <c r="H830" s="86" t="s">
        <v>2216</v>
      </c>
      <c r="I830" s="87">
        <v>3866500</v>
      </c>
      <c r="J830" s="230" t="s">
        <v>2219</v>
      </c>
      <c r="K830" s="356">
        <v>42739</v>
      </c>
      <c r="L830" s="109" t="s">
        <v>34</v>
      </c>
      <c r="M830" s="85" t="s">
        <v>2220</v>
      </c>
      <c r="N830" s="231">
        <v>42773</v>
      </c>
      <c r="O830" s="109">
        <v>171897</v>
      </c>
      <c r="P830" s="110">
        <v>42775</v>
      </c>
      <c r="Q830" s="294"/>
    </row>
    <row r="831" spans="1:17" x14ac:dyDescent="0.25">
      <c r="A831" s="372" t="s">
        <v>6</v>
      </c>
      <c r="B831" s="27">
        <v>2</v>
      </c>
      <c r="C831" s="27">
        <v>3</v>
      </c>
      <c r="D831" s="27">
        <v>7</v>
      </c>
      <c r="E831" s="27">
        <v>1</v>
      </c>
      <c r="F831" s="27">
        <v>5</v>
      </c>
      <c r="G831" s="28" t="s">
        <v>8</v>
      </c>
      <c r="H831" s="29" t="s">
        <v>2222</v>
      </c>
      <c r="I831" s="30">
        <f>SUM(I832:I836)</f>
        <v>3796741</v>
      </c>
      <c r="J831" s="31"/>
      <c r="K831" s="338"/>
      <c r="L831" s="33"/>
      <c r="M831" s="34"/>
      <c r="N831" s="35"/>
      <c r="O831" s="97" t="s">
        <v>22</v>
      </c>
      <c r="P831" s="35"/>
      <c r="Q831" s="294"/>
    </row>
    <row r="832" spans="1:17" x14ac:dyDescent="0.25">
      <c r="A832" s="142" t="s">
        <v>23</v>
      </c>
      <c r="B832" s="85">
        <v>2</v>
      </c>
      <c r="C832" s="85">
        <v>3</v>
      </c>
      <c r="D832" s="85">
        <v>7</v>
      </c>
      <c r="E832" s="85">
        <v>1</v>
      </c>
      <c r="F832" s="85">
        <v>5</v>
      </c>
      <c r="G832" s="85">
        <v>130343942</v>
      </c>
      <c r="H832" s="86" t="s">
        <v>2223</v>
      </c>
      <c r="I832" s="87">
        <v>2581840</v>
      </c>
      <c r="J832" s="230" t="s">
        <v>2224</v>
      </c>
      <c r="K832" s="356">
        <v>42312</v>
      </c>
      <c r="L832" s="109" t="s">
        <v>34</v>
      </c>
      <c r="M832" s="85" t="s">
        <v>2225</v>
      </c>
      <c r="N832" s="231">
        <v>42340</v>
      </c>
      <c r="O832" s="323">
        <v>187957</v>
      </c>
      <c r="P832" s="110">
        <v>42352</v>
      </c>
      <c r="Q832" s="294">
        <v>1</v>
      </c>
    </row>
    <row r="833" spans="1:17" x14ac:dyDescent="0.25">
      <c r="A833" s="142" t="s">
        <v>23</v>
      </c>
      <c r="B833" s="85">
        <v>2</v>
      </c>
      <c r="C833" s="85">
        <v>3</v>
      </c>
      <c r="D833" s="85">
        <v>7</v>
      </c>
      <c r="E833" s="85">
        <v>1</v>
      </c>
      <c r="F833" s="85">
        <v>5</v>
      </c>
      <c r="G833" s="85">
        <v>130171238</v>
      </c>
      <c r="H833" s="86" t="s">
        <v>343</v>
      </c>
      <c r="I833" s="87">
        <v>176120</v>
      </c>
      <c r="J833" s="230" t="s">
        <v>2226</v>
      </c>
      <c r="K833" s="356">
        <v>42557</v>
      </c>
      <c r="L833" s="109" t="s">
        <v>34</v>
      </c>
      <c r="M833" s="85" t="s">
        <v>2227</v>
      </c>
      <c r="N833" s="231">
        <v>42600</v>
      </c>
      <c r="O833" s="323">
        <v>212757</v>
      </c>
      <c r="P833" s="110">
        <v>42606</v>
      </c>
      <c r="Q833" s="294">
        <v>1</v>
      </c>
    </row>
    <row r="834" spans="1:17" x14ac:dyDescent="0.25">
      <c r="A834" s="142" t="s">
        <v>23</v>
      </c>
      <c r="B834" s="85">
        <v>2</v>
      </c>
      <c r="C834" s="85">
        <v>3</v>
      </c>
      <c r="D834" s="85">
        <v>7</v>
      </c>
      <c r="E834" s="85">
        <v>1</v>
      </c>
      <c r="F834" s="85">
        <v>5</v>
      </c>
      <c r="G834" s="85">
        <v>130171238</v>
      </c>
      <c r="H834" s="86" t="s">
        <v>343</v>
      </c>
      <c r="I834" s="87">
        <v>142200</v>
      </c>
      <c r="J834" s="230" t="s">
        <v>2228</v>
      </c>
      <c r="K834" s="356">
        <v>42586</v>
      </c>
      <c r="L834" s="109" t="s">
        <v>34</v>
      </c>
      <c r="M834" s="85" t="s">
        <v>2229</v>
      </c>
      <c r="N834" s="231">
        <v>42600</v>
      </c>
      <c r="O834" s="323">
        <v>212982</v>
      </c>
      <c r="P834" s="110">
        <v>42608</v>
      </c>
      <c r="Q834" s="294">
        <v>1</v>
      </c>
    </row>
    <row r="835" spans="1:17" x14ac:dyDescent="0.25">
      <c r="A835" s="142" t="s">
        <v>23</v>
      </c>
      <c r="B835" s="85">
        <v>2</v>
      </c>
      <c r="C835" s="85">
        <v>3</v>
      </c>
      <c r="D835" s="85">
        <v>7</v>
      </c>
      <c r="E835" s="85">
        <v>1</v>
      </c>
      <c r="F835" s="85" t="s">
        <v>30</v>
      </c>
      <c r="G835" s="85" t="s">
        <v>2215</v>
      </c>
      <c r="H835" s="86" t="s">
        <v>2216</v>
      </c>
      <c r="I835" s="87">
        <v>250000</v>
      </c>
      <c r="J835" s="230" t="s">
        <v>2230</v>
      </c>
      <c r="K835" s="356" t="s">
        <v>2231</v>
      </c>
      <c r="L835" s="109" t="s">
        <v>34</v>
      </c>
      <c r="M835" s="85" t="s">
        <v>2232</v>
      </c>
      <c r="N835" s="231">
        <v>42706</v>
      </c>
      <c r="O835" s="109"/>
      <c r="P835" s="110"/>
      <c r="Q835" s="294"/>
    </row>
    <row r="836" spans="1:17" x14ac:dyDescent="0.25">
      <c r="A836" s="142" t="s">
        <v>23</v>
      </c>
      <c r="B836" s="85">
        <v>2</v>
      </c>
      <c r="C836" s="85">
        <v>3</v>
      </c>
      <c r="D836" s="85">
        <v>7</v>
      </c>
      <c r="E836" s="85">
        <v>1</v>
      </c>
      <c r="F836" s="85">
        <v>5</v>
      </c>
      <c r="G836" s="85">
        <v>130767343</v>
      </c>
      <c r="H836" s="86" t="s">
        <v>2066</v>
      </c>
      <c r="I836" s="87">
        <v>646581</v>
      </c>
      <c r="J836" s="230" t="s">
        <v>2233</v>
      </c>
      <c r="K836" s="356">
        <v>42613</v>
      </c>
      <c r="L836" s="109" t="s">
        <v>34</v>
      </c>
      <c r="M836" s="85" t="s">
        <v>2234</v>
      </c>
      <c r="N836" s="231" t="s">
        <v>472</v>
      </c>
      <c r="O836" s="109"/>
      <c r="P836" s="110"/>
      <c r="Q836" s="294"/>
    </row>
    <row r="837" spans="1:17" x14ac:dyDescent="0.25">
      <c r="A837" s="372" t="s">
        <v>6</v>
      </c>
      <c r="B837" s="27">
        <v>2</v>
      </c>
      <c r="C837" s="27">
        <v>3</v>
      </c>
      <c r="D837" s="27">
        <v>7</v>
      </c>
      <c r="E837" s="27">
        <v>2</v>
      </c>
      <c r="F837" s="27" t="s">
        <v>2235</v>
      </c>
      <c r="G837" s="28" t="s">
        <v>8</v>
      </c>
      <c r="H837" s="29" t="s">
        <v>2236</v>
      </c>
      <c r="I837" s="30">
        <f>+I838</f>
        <v>1220983.48</v>
      </c>
      <c r="J837" s="31"/>
      <c r="K837" s="338"/>
      <c r="L837" s="33"/>
      <c r="M837" s="34"/>
      <c r="N837" s="35"/>
      <c r="O837" s="97" t="s">
        <v>22</v>
      </c>
      <c r="P837" s="35"/>
      <c r="Q837" s="294"/>
    </row>
    <row r="838" spans="1:17" x14ac:dyDescent="0.25">
      <c r="A838" s="374" t="s">
        <v>23</v>
      </c>
      <c r="B838" s="104" t="s">
        <v>30</v>
      </c>
      <c r="C838" s="104" t="s">
        <v>300</v>
      </c>
      <c r="D838" s="104" t="s">
        <v>124</v>
      </c>
      <c r="E838" s="104" t="s">
        <v>30</v>
      </c>
      <c r="F838" s="104" t="s">
        <v>2235</v>
      </c>
      <c r="G838" s="104" t="s">
        <v>455</v>
      </c>
      <c r="H838" s="77" t="s">
        <v>456</v>
      </c>
      <c r="I838" s="78">
        <v>1220983.48</v>
      </c>
      <c r="J838" s="79" t="s">
        <v>2237</v>
      </c>
      <c r="K838" s="343">
        <v>42152</v>
      </c>
      <c r="L838" s="81" t="s">
        <v>34</v>
      </c>
      <c r="M838" s="76" t="s">
        <v>2238</v>
      </c>
      <c r="N838" s="190">
        <v>42751</v>
      </c>
      <c r="O838" s="319" t="s">
        <v>2239</v>
      </c>
      <c r="P838" s="133">
        <v>42753</v>
      </c>
      <c r="Q838" s="294">
        <v>1</v>
      </c>
    </row>
    <row r="839" spans="1:17" x14ac:dyDescent="0.25">
      <c r="A839" s="372" t="s">
        <v>6</v>
      </c>
      <c r="B839" s="27">
        <v>2</v>
      </c>
      <c r="C839" s="27">
        <v>3</v>
      </c>
      <c r="D839" s="27">
        <v>7</v>
      </c>
      <c r="E839" s="27">
        <v>2</v>
      </c>
      <c r="F839" s="27">
        <v>5</v>
      </c>
      <c r="G839" s="28" t="s">
        <v>8</v>
      </c>
      <c r="H839" s="29" t="s">
        <v>2240</v>
      </c>
      <c r="I839" s="30">
        <f>SUM(I840:I841)</f>
        <v>1395910.5</v>
      </c>
      <c r="J839" s="31"/>
      <c r="K839" s="338"/>
      <c r="L839" s="33"/>
      <c r="M839" s="34"/>
      <c r="N839" s="35"/>
      <c r="O839" s="97" t="s">
        <v>22</v>
      </c>
      <c r="P839" s="35"/>
      <c r="Q839" s="294"/>
    </row>
    <row r="840" spans="1:17" ht="25.5" x14ac:dyDescent="0.25">
      <c r="A840" s="374" t="s">
        <v>23</v>
      </c>
      <c r="B840" s="104">
        <v>2</v>
      </c>
      <c r="C840" s="76">
        <v>3</v>
      </c>
      <c r="D840" s="76">
        <v>7</v>
      </c>
      <c r="E840" s="76">
        <v>2</v>
      </c>
      <c r="F840" s="104">
        <v>5</v>
      </c>
      <c r="G840" s="104">
        <v>130247161</v>
      </c>
      <c r="H840" s="77" t="s">
        <v>2174</v>
      </c>
      <c r="I840" s="78">
        <v>766970.5</v>
      </c>
      <c r="J840" s="79" t="s">
        <v>2175</v>
      </c>
      <c r="K840" s="343">
        <v>42615</v>
      </c>
      <c r="L840" s="81" t="s">
        <v>34</v>
      </c>
      <c r="M840" s="135" t="s">
        <v>2176</v>
      </c>
      <c r="N840" s="133">
        <v>42619</v>
      </c>
      <c r="O840" s="135" t="s">
        <v>2177</v>
      </c>
      <c r="P840" s="133">
        <v>42632</v>
      </c>
      <c r="Q840" s="294"/>
    </row>
    <row r="841" spans="1:17" x14ac:dyDescent="0.25">
      <c r="A841" s="374" t="s">
        <v>23</v>
      </c>
      <c r="B841" s="104">
        <v>2</v>
      </c>
      <c r="C841" s="76">
        <v>3</v>
      </c>
      <c r="D841" s="76">
        <v>7</v>
      </c>
      <c r="E841" s="76">
        <v>2</v>
      </c>
      <c r="F841" s="104">
        <v>5</v>
      </c>
      <c r="G841" s="104">
        <v>130188297</v>
      </c>
      <c r="H841" s="77" t="s">
        <v>2241</v>
      </c>
      <c r="I841" s="78">
        <v>628940</v>
      </c>
      <c r="J841" s="79" t="s">
        <v>2242</v>
      </c>
      <c r="K841" s="343">
        <v>42339</v>
      </c>
      <c r="L841" s="81" t="s">
        <v>34</v>
      </c>
      <c r="M841" s="135" t="s">
        <v>2243</v>
      </c>
      <c r="N841" s="133">
        <v>42569</v>
      </c>
      <c r="O841" s="319" t="s">
        <v>2244</v>
      </c>
      <c r="P841" s="133">
        <v>42576</v>
      </c>
      <c r="Q841" s="294">
        <v>1</v>
      </c>
    </row>
    <row r="842" spans="1:17" x14ac:dyDescent="0.25">
      <c r="A842" s="372" t="s">
        <v>6</v>
      </c>
      <c r="B842" s="27">
        <v>2</v>
      </c>
      <c r="C842" s="27">
        <v>3</v>
      </c>
      <c r="D842" s="27">
        <v>9</v>
      </c>
      <c r="E842" s="27">
        <v>1</v>
      </c>
      <c r="F842" s="27">
        <v>0</v>
      </c>
      <c r="G842" s="28" t="s">
        <v>8</v>
      </c>
      <c r="H842" s="29" t="s">
        <v>2245</v>
      </c>
      <c r="I842" s="30">
        <f>SUM(I843:I846)</f>
        <v>1680628.96</v>
      </c>
      <c r="J842" s="31"/>
      <c r="K842" s="338"/>
      <c r="L842" s="33"/>
      <c r="M842" s="34"/>
      <c r="N842" s="35"/>
      <c r="O842" s="97" t="s">
        <v>22</v>
      </c>
      <c r="P842" s="35"/>
      <c r="Q842" s="294"/>
    </row>
    <row r="843" spans="1:17" ht="25.5" x14ac:dyDescent="0.25">
      <c r="A843" s="374" t="s">
        <v>23</v>
      </c>
      <c r="B843" s="104">
        <v>2</v>
      </c>
      <c r="C843" s="104">
        <v>3</v>
      </c>
      <c r="D843" s="104">
        <v>9</v>
      </c>
      <c r="E843" s="104">
        <v>1</v>
      </c>
      <c r="F843" s="191"/>
      <c r="G843" s="104" t="s">
        <v>2000</v>
      </c>
      <c r="H843" s="77" t="s">
        <v>2001</v>
      </c>
      <c r="I843" s="78">
        <v>6230.4</v>
      </c>
      <c r="J843" s="79" t="s">
        <v>2062</v>
      </c>
      <c r="K843" s="343">
        <v>42199</v>
      </c>
      <c r="L843" s="81" t="s">
        <v>34</v>
      </c>
      <c r="M843" s="135" t="s">
        <v>2063</v>
      </c>
      <c r="N843" s="133">
        <v>42262</v>
      </c>
      <c r="O843" s="319" t="s">
        <v>2064</v>
      </c>
      <c r="P843" s="133">
        <v>42458</v>
      </c>
      <c r="Q843" s="294"/>
    </row>
    <row r="844" spans="1:17" x14ac:dyDescent="0.25">
      <c r="A844" s="374" t="s">
        <v>23</v>
      </c>
      <c r="B844" s="104">
        <v>2</v>
      </c>
      <c r="C844" s="104">
        <v>3</v>
      </c>
      <c r="D844" s="104">
        <v>9</v>
      </c>
      <c r="E844" s="104">
        <v>1</v>
      </c>
      <c r="F844" s="191"/>
      <c r="G844" s="191">
        <v>131217826</v>
      </c>
      <c r="H844" s="205" t="s">
        <v>473</v>
      </c>
      <c r="I844" s="174">
        <v>441457.98</v>
      </c>
      <c r="J844" s="175" t="s">
        <v>2246</v>
      </c>
      <c r="K844" s="343">
        <v>42586</v>
      </c>
      <c r="L844" s="81" t="s">
        <v>34</v>
      </c>
      <c r="M844" s="82" t="s">
        <v>2153</v>
      </c>
      <c r="N844" s="80">
        <v>42601</v>
      </c>
      <c r="O844" s="83"/>
      <c r="P844" s="80"/>
      <c r="Q844" s="294"/>
    </row>
    <row r="845" spans="1:17" x14ac:dyDescent="0.25">
      <c r="A845" s="374"/>
      <c r="B845" s="104"/>
      <c r="C845" s="104"/>
      <c r="D845" s="104"/>
      <c r="E845" s="104"/>
      <c r="F845" s="191"/>
      <c r="G845" s="191" t="s">
        <v>2247</v>
      </c>
      <c r="H845" s="205" t="s">
        <v>2248</v>
      </c>
      <c r="I845" s="174">
        <v>94535.7</v>
      </c>
      <c r="J845" s="175" t="s">
        <v>2249</v>
      </c>
      <c r="K845" s="343">
        <v>42723</v>
      </c>
      <c r="L845" s="81" t="s">
        <v>34</v>
      </c>
      <c r="M845" s="82" t="s">
        <v>2250</v>
      </c>
      <c r="N845" s="80">
        <v>42767</v>
      </c>
      <c r="O845" s="83"/>
      <c r="P845" s="80"/>
      <c r="Q845" s="294"/>
    </row>
    <row r="846" spans="1:17" ht="25.5" x14ac:dyDescent="0.25">
      <c r="A846" s="374" t="s">
        <v>23</v>
      </c>
      <c r="B846" s="104">
        <v>2</v>
      </c>
      <c r="C846" s="104">
        <v>3</v>
      </c>
      <c r="D846" s="104">
        <v>9</v>
      </c>
      <c r="E846" s="104">
        <v>1</v>
      </c>
      <c r="F846" s="191"/>
      <c r="G846" s="191">
        <v>130883793</v>
      </c>
      <c r="H846" s="77" t="s">
        <v>2151</v>
      </c>
      <c r="I846" s="78">
        <v>1138404.8799999999</v>
      </c>
      <c r="J846" s="79" t="s">
        <v>2152</v>
      </c>
      <c r="K846" s="343">
        <v>42586</v>
      </c>
      <c r="L846" s="81" t="s">
        <v>34</v>
      </c>
      <c r="M846" s="135" t="s">
        <v>2153</v>
      </c>
      <c r="N846" s="133">
        <v>42601</v>
      </c>
      <c r="O846" s="319" t="s">
        <v>2154</v>
      </c>
      <c r="P846" s="133">
        <v>42632</v>
      </c>
      <c r="Q846" s="294">
        <v>1</v>
      </c>
    </row>
    <row r="847" spans="1:17" x14ac:dyDescent="0.25">
      <c r="A847" s="372" t="s">
        <v>6</v>
      </c>
      <c r="B847" s="27">
        <v>2</v>
      </c>
      <c r="C847" s="27">
        <v>3</v>
      </c>
      <c r="D847" s="27">
        <v>9</v>
      </c>
      <c r="E847" s="27">
        <v>2</v>
      </c>
      <c r="F847" s="27"/>
      <c r="G847" s="28" t="s">
        <v>8</v>
      </c>
      <c r="H847" s="29" t="s">
        <v>2251</v>
      </c>
      <c r="I847" s="30">
        <f>SUM(I848:I886)</f>
        <v>49787625.12879999</v>
      </c>
      <c r="J847" s="31"/>
      <c r="K847" s="338"/>
      <c r="L847" s="33"/>
      <c r="M847" s="34"/>
      <c r="N847" s="35"/>
      <c r="O847" s="97" t="s">
        <v>22</v>
      </c>
      <c r="P847" s="35"/>
      <c r="Q847" s="294"/>
    </row>
    <row r="848" spans="1:17" ht="25.5" x14ac:dyDescent="0.25">
      <c r="A848" s="374" t="s">
        <v>23</v>
      </c>
      <c r="B848" s="104">
        <v>2</v>
      </c>
      <c r="C848" s="191">
        <v>3</v>
      </c>
      <c r="D848" s="191">
        <v>9</v>
      </c>
      <c r="E848" s="191">
        <v>2</v>
      </c>
      <c r="F848" s="191"/>
      <c r="G848" s="191" t="s">
        <v>2252</v>
      </c>
      <c r="H848" s="77" t="s">
        <v>2253</v>
      </c>
      <c r="I848" s="78">
        <v>2154192.66</v>
      </c>
      <c r="J848" s="79" t="s">
        <v>1746</v>
      </c>
      <c r="K848" s="343">
        <v>42747</v>
      </c>
      <c r="L848" s="81" t="s">
        <v>34</v>
      </c>
      <c r="M848" s="82" t="s">
        <v>2254</v>
      </c>
      <c r="N848" s="133">
        <v>42773</v>
      </c>
      <c r="O848" s="135" t="s">
        <v>2255</v>
      </c>
      <c r="P848" s="133">
        <v>42776</v>
      </c>
      <c r="Q848" s="294"/>
    </row>
    <row r="849" spans="1:17" ht="25.5" x14ac:dyDescent="0.25">
      <c r="A849" s="374" t="s">
        <v>23</v>
      </c>
      <c r="B849" s="104">
        <v>2</v>
      </c>
      <c r="C849" s="191">
        <v>3</v>
      </c>
      <c r="D849" s="191">
        <v>9</v>
      </c>
      <c r="E849" s="191">
        <v>2</v>
      </c>
      <c r="F849" s="191"/>
      <c r="G849" s="191" t="s">
        <v>2065</v>
      </c>
      <c r="H849" s="77" t="s">
        <v>2066</v>
      </c>
      <c r="I849" s="78">
        <v>300322.98</v>
      </c>
      <c r="J849" s="79" t="s">
        <v>2071</v>
      </c>
      <c r="K849" s="343">
        <v>42311</v>
      </c>
      <c r="L849" s="81" t="s">
        <v>34</v>
      </c>
      <c r="M849" s="82" t="s">
        <v>2072</v>
      </c>
      <c r="N849" s="133">
        <v>42334</v>
      </c>
      <c r="O849" s="136">
        <v>189330</v>
      </c>
      <c r="P849" s="133">
        <v>42368</v>
      </c>
      <c r="Q849" s="294"/>
    </row>
    <row r="850" spans="1:17" ht="25.5" x14ac:dyDescent="0.25">
      <c r="A850" s="374" t="s">
        <v>23</v>
      </c>
      <c r="B850" s="104">
        <v>2</v>
      </c>
      <c r="C850" s="191">
        <v>3</v>
      </c>
      <c r="D850" s="191">
        <v>9</v>
      </c>
      <c r="E850" s="191">
        <v>2</v>
      </c>
      <c r="F850" s="191"/>
      <c r="G850" s="191">
        <v>131155634</v>
      </c>
      <c r="H850" s="77" t="s">
        <v>2258</v>
      </c>
      <c r="I850" s="78">
        <f>2579922.62*1.18</f>
        <v>3044308.6916</v>
      </c>
      <c r="J850" s="79" t="s">
        <v>2259</v>
      </c>
      <c r="K850" s="343">
        <v>42221</v>
      </c>
      <c r="L850" s="81" t="s">
        <v>34</v>
      </c>
      <c r="M850" s="82" t="s">
        <v>2260</v>
      </c>
      <c r="N850" s="133">
        <v>42356</v>
      </c>
      <c r="O850" s="136">
        <v>189381</v>
      </c>
      <c r="P850" s="133">
        <v>42375</v>
      </c>
      <c r="Q850" s="294"/>
    </row>
    <row r="851" spans="1:17" x14ac:dyDescent="0.25">
      <c r="A851" s="374" t="s">
        <v>23</v>
      </c>
      <c r="B851" s="104">
        <v>2</v>
      </c>
      <c r="C851" s="191">
        <v>3</v>
      </c>
      <c r="D851" s="191">
        <v>9</v>
      </c>
      <c r="E851" s="191">
        <v>2</v>
      </c>
      <c r="F851" s="191"/>
      <c r="G851" s="191">
        <v>22300306713</v>
      </c>
      <c r="H851" s="77" t="s">
        <v>2261</v>
      </c>
      <c r="I851" s="78">
        <f>6097*1.18</f>
        <v>7194.46</v>
      </c>
      <c r="J851" s="132" t="s">
        <v>1038</v>
      </c>
      <c r="K851" s="344">
        <v>42223</v>
      </c>
      <c r="L851" s="134" t="s">
        <v>34</v>
      </c>
      <c r="M851" s="82" t="s">
        <v>1039</v>
      </c>
      <c r="N851" s="133">
        <v>42429</v>
      </c>
      <c r="O851" s="322">
        <v>197625</v>
      </c>
      <c r="P851" s="133">
        <v>42431</v>
      </c>
      <c r="Q851" s="294">
        <v>1</v>
      </c>
    </row>
    <row r="852" spans="1:17" x14ac:dyDescent="0.25">
      <c r="A852" s="374" t="s">
        <v>23</v>
      </c>
      <c r="B852" s="104">
        <v>2</v>
      </c>
      <c r="C852" s="191">
        <v>3</v>
      </c>
      <c r="D852" s="191">
        <v>9</v>
      </c>
      <c r="E852" s="191">
        <v>2</v>
      </c>
      <c r="F852" s="191"/>
      <c r="G852" s="191">
        <v>130228698</v>
      </c>
      <c r="H852" s="186" t="s">
        <v>2262</v>
      </c>
      <c r="I852" s="78">
        <v>140892</v>
      </c>
      <c r="J852" s="79" t="s">
        <v>2263</v>
      </c>
      <c r="K852" s="343">
        <v>42411</v>
      </c>
      <c r="L852" s="81" t="s">
        <v>34</v>
      </c>
      <c r="M852" s="135" t="s">
        <v>2264</v>
      </c>
      <c r="N852" s="133">
        <v>42431</v>
      </c>
      <c r="O852" s="322">
        <v>198136</v>
      </c>
      <c r="P852" s="133">
        <v>42436</v>
      </c>
      <c r="Q852" s="294">
        <v>1</v>
      </c>
    </row>
    <row r="853" spans="1:17" x14ac:dyDescent="0.25">
      <c r="A853" s="374" t="s">
        <v>23</v>
      </c>
      <c r="B853" s="104">
        <v>2</v>
      </c>
      <c r="C853" s="191">
        <v>3</v>
      </c>
      <c r="D853" s="191">
        <v>9</v>
      </c>
      <c r="E853" s="191">
        <v>2</v>
      </c>
      <c r="F853" s="191"/>
      <c r="G853" s="191" t="s">
        <v>2265</v>
      </c>
      <c r="H853" s="186" t="s">
        <v>2266</v>
      </c>
      <c r="I853" s="78">
        <v>172280</v>
      </c>
      <c r="J853" s="79" t="s">
        <v>2267</v>
      </c>
      <c r="K853" s="343">
        <v>42368</v>
      </c>
      <c r="L853" s="81" t="s">
        <v>34</v>
      </c>
      <c r="M853" s="135" t="s">
        <v>879</v>
      </c>
      <c r="N853" s="133">
        <v>42439</v>
      </c>
      <c r="O853" s="322">
        <v>198713</v>
      </c>
      <c r="P853" s="133">
        <v>42078</v>
      </c>
      <c r="Q853" s="294">
        <v>1</v>
      </c>
    </row>
    <row r="854" spans="1:17" ht="25.5" x14ac:dyDescent="0.25">
      <c r="A854" s="374" t="s">
        <v>23</v>
      </c>
      <c r="B854" s="104">
        <v>2</v>
      </c>
      <c r="C854" s="191">
        <v>3</v>
      </c>
      <c r="D854" s="191">
        <v>9</v>
      </c>
      <c r="E854" s="191">
        <v>2</v>
      </c>
      <c r="F854" s="191"/>
      <c r="G854" s="105" t="s">
        <v>306</v>
      </c>
      <c r="H854" s="77" t="s">
        <v>307</v>
      </c>
      <c r="I854" s="78">
        <f>199123.99*1.18</f>
        <v>234966.30819999997</v>
      </c>
      <c r="J854" s="79" t="s">
        <v>2268</v>
      </c>
      <c r="K854" s="343">
        <v>42052</v>
      </c>
      <c r="L854" s="81" t="s">
        <v>34</v>
      </c>
      <c r="M854" s="82" t="s">
        <v>2269</v>
      </c>
      <c r="N854" s="133">
        <v>42313</v>
      </c>
      <c r="O854" s="136">
        <v>198787</v>
      </c>
      <c r="P854" s="133">
        <v>42445</v>
      </c>
      <c r="Q854" s="294"/>
    </row>
    <row r="855" spans="1:17" ht="25.5" x14ac:dyDescent="0.25">
      <c r="A855" s="374" t="s">
        <v>23</v>
      </c>
      <c r="B855" s="104">
        <v>2</v>
      </c>
      <c r="C855" s="191">
        <v>3</v>
      </c>
      <c r="D855" s="191">
        <v>9</v>
      </c>
      <c r="E855" s="191">
        <v>2</v>
      </c>
      <c r="F855" s="191"/>
      <c r="G855" s="104" t="s">
        <v>2000</v>
      </c>
      <c r="H855" s="77" t="s">
        <v>2001</v>
      </c>
      <c r="I855" s="78">
        <v>27033.8</v>
      </c>
      <c r="J855" s="79" t="s">
        <v>2270</v>
      </c>
      <c r="K855" s="343">
        <v>42199</v>
      </c>
      <c r="L855" s="81" t="s">
        <v>34</v>
      </c>
      <c r="M855" s="82" t="s">
        <v>2063</v>
      </c>
      <c r="N855" s="133">
        <v>42262</v>
      </c>
      <c r="O855" s="322">
        <v>199520</v>
      </c>
      <c r="P855" s="133">
        <v>42458</v>
      </c>
      <c r="Q855" s="294"/>
    </row>
    <row r="856" spans="1:17" ht="25.5" x14ac:dyDescent="0.25">
      <c r="A856" s="374" t="s">
        <v>23</v>
      </c>
      <c r="B856" s="104">
        <v>2</v>
      </c>
      <c r="C856" s="191">
        <v>3</v>
      </c>
      <c r="D856" s="191">
        <v>9</v>
      </c>
      <c r="E856" s="191">
        <v>2</v>
      </c>
      <c r="F856" s="191"/>
      <c r="G856" s="104" t="s">
        <v>2201</v>
      </c>
      <c r="H856" s="77" t="s">
        <v>2202</v>
      </c>
      <c r="I856" s="131">
        <v>60919.81</v>
      </c>
      <c r="J856" s="79" t="s">
        <v>2203</v>
      </c>
      <c r="K856" s="343">
        <v>42412</v>
      </c>
      <c r="L856" s="81" t="s">
        <v>34</v>
      </c>
      <c r="M856" s="135" t="s">
        <v>2204</v>
      </c>
      <c r="N856" s="133">
        <v>42458</v>
      </c>
      <c r="O856" s="136">
        <v>200055</v>
      </c>
      <c r="P856" s="133">
        <v>42460</v>
      </c>
      <c r="Q856" s="294"/>
    </row>
    <row r="857" spans="1:17" ht="25.5" x14ac:dyDescent="0.25">
      <c r="A857" s="374" t="s">
        <v>23</v>
      </c>
      <c r="B857" s="104">
        <v>2</v>
      </c>
      <c r="C857" s="76">
        <v>3</v>
      </c>
      <c r="D857" s="76">
        <v>2</v>
      </c>
      <c r="E857" s="76">
        <v>2</v>
      </c>
      <c r="F857" s="104"/>
      <c r="G857" s="76">
        <v>101889561</v>
      </c>
      <c r="H857" s="205" t="s">
        <v>1994</v>
      </c>
      <c r="I857" s="174">
        <f>20700*1.18</f>
        <v>24426</v>
      </c>
      <c r="J857" s="175" t="s">
        <v>1995</v>
      </c>
      <c r="K857" s="343">
        <v>41663</v>
      </c>
      <c r="L857" s="81" t="s">
        <v>34</v>
      </c>
      <c r="M857" s="82" t="s">
        <v>1996</v>
      </c>
      <c r="N857" s="80"/>
      <c r="O857" s="317">
        <v>200196</v>
      </c>
      <c r="P857" s="80">
        <v>42494</v>
      </c>
      <c r="Q857" s="294">
        <v>1</v>
      </c>
    </row>
    <row r="858" spans="1:17" x14ac:dyDescent="0.25">
      <c r="A858" s="374" t="s">
        <v>23</v>
      </c>
      <c r="B858" s="104">
        <v>2</v>
      </c>
      <c r="C858" s="191">
        <v>3</v>
      </c>
      <c r="D858" s="191">
        <v>9</v>
      </c>
      <c r="E858" s="191">
        <v>2</v>
      </c>
      <c r="F858" s="191"/>
      <c r="G858" s="191">
        <v>130228698</v>
      </c>
      <c r="H858" s="186" t="s">
        <v>2262</v>
      </c>
      <c r="I858" s="78">
        <v>15525</v>
      </c>
      <c r="J858" s="79" t="s">
        <v>2271</v>
      </c>
      <c r="K858" s="343">
        <v>42318</v>
      </c>
      <c r="L858" s="81" t="s">
        <v>34</v>
      </c>
      <c r="M858" s="135" t="s">
        <v>2272</v>
      </c>
      <c r="N858" s="133">
        <v>42464</v>
      </c>
      <c r="O858" s="322">
        <v>200357</v>
      </c>
      <c r="P858" s="133">
        <v>42466</v>
      </c>
      <c r="Q858" s="294">
        <v>1</v>
      </c>
    </row>
    <row r="859" spans="1:17" x14ac:dyDescent="0.25">
      <c r="A859" s="374" t="s">
        <v>23</v>
      </c>
      <c r="B859" s="104">
        <v>2</v>
      </c>
      <c r="C859" s="191">
        <v>3</v>
      </c>
      <c r="D859" s="191">
        <v>9</v>
      </c>
      <c r="E859" s="191">
        <v>2</v>
      </c>
      <c r="F859" s="191"/>
      <c r="G859" s="191" t="s">
        <v>2273</v>
      </c>
      <c r="H859" s="77" t="s">
        <v>2258</v>
      </c>
      <c r="I859" s="78">
        <v>640532.01</v>
      </c>
      <c r="J859" s="79" t="s">
        <v>423</v>
      </c>
      <c r="K859" s="343">
        <v>42172</v>
      </c>
      <c r="L859" s="81" t="s">
        <v>34</v>
      </c>
      <c r="M859" s="82" t="s">
        <v>2274</v>
      </c>
      <c r="N859" s="133">
        <v>42466</v>
      </c>
      <c r="O859" s="136">
        <v>201582</v>
      </c>
      <c r="P859" s="133">
        <v>42481</v>
      </c>
      <c r="Q859" s="294"/>
    </row>
    <row r="860" spans="1:17" x14ac:dyDescent="0.25">
      <c r="A860" s="374" t="s">
        <v>23</v>
      </c>
      <c r="B860" s="104">
        <v>2</v>
      </c>
      <c r="C860" s="191">
        <v>3</v>
      </c>
      <c r="D860" s="191">
        <v>9</v>
      </c>
      <c r="E860" s="191">
        <v>2</v>
      </c>
      <c r="F860" s="191"/>
      <c r="G860" s="191" t="s">
        <v>2275</v>
      </c>
      <c r="H860" s="77" t="s">
        <v>2276</v>
      </c>
      <c r="I860" s="78">
        <v>23788.799999999999</v>
      </c>
      <c r="J860" s="79" t="s">
        <v>2277</v>
      </c>
      <c r="K860" s="343">
        <v>42447</v>
      </c>
      <c r="L860" s="81" t="s">
        <v>34</v>
      </c>
      <c r="M860" s="82" t="s">
        <v>2278</v>
      </c>
      <c r="N860" s="133">
        <v>42475</v>
      </c>
      <c r="O860" s="322">
        <v>201912</v>
      </c>
      <c r="P860" s="133">
        <v>42485</v>
      </c>
      <c r="Q860" s="294">
        <v>1</v>
      </c>
    </row>
    <row r="861" spans="1:17" x14ac:dyDescent="0.25">
      <c r="A861" s="374" t="s">
        <v>23</v>
      </c>
      <c r="B861" s="104">
        <v>2</v>
      </c>
      <c r="C861" s="191">
        <v>3</v>
      </c>
      <c r="D861" s="191">
        <v>9</v>
      </c>
      <c r="E861" s="191">
        <v>2</v>
      </c>
      <c r="F861" s="191"/>
      <c r="G861" s="191" t="s">
        <v>2279</v>
      </c>
      <c r="H861" s="77" t="s">
        <v>2280</v>
      </c>
      <c r="I861" s="78">
        <v>2496402.9</v>
      </c>
      <c r="J861" s="79" t="s">
        <v>409</v>
      </c>
      <c r="K861" s="343">
        <v>42005</v>
      </c>
      <c r="L861" s="81" t="s">
        <v>34</v>
      </c>
      <c r="M861" s="82" t="s">
        <v>2281</v>
      </c>
      <c r="N861" s="133"/>
      <c r="O861" s="136">
        <v>204728</v>
      </c>
      <c r="P861" s="133">
        <v>42533</v>
      </c>
      <c r="Q861" s="294"/>
    </row>
    <row r="862" spans="1:17" ht="25.5" x14ac:dyDescent="0.25">
      <c r="A862" s="374" t="s">
        <v>23</v>
      </c>
      <c r="B862" s="104">
        <v>2</v>
      </c>
      <c r="C862" s="191">
        <v>3</v>
      </c>
      <c r="D862" s="191">
        <v>9</v>
      </c>
      <c r="E862" s="191">
        <v>2</v>
      </c>
      <c r="F862" s="191"/>
      <c r="G862" s="104" t="s">
        <v>2065</v>
      </c>
      <c r="H862" s="77" t="s">
        <v>2076</v>
      </c>
      <c r="I862" s="78">
        <v>888156.5</v>
      </c>
      <c r="J862" s="79" t="s">
        <v>2282</v>
      </c>
      <c r="K862" s="343">
        <v>42333</v>
      </c>
      <c r="L862" s="81" t="s">
        <v>34</v>
      </c>
      <c r="M862" s="82" t="s">
        <v>2283</v>
      </c>
      <c r="N862" s="133">
        <v>42348</v>
      </c>
      <c r="O862" s="136">
        <v>206030</v>
      </c>
      <c r="P862" s="133">
        <v>42530</v>
      </c>
      <c r="Q862" s="294"/>
    </row>
    <row r="863" spans="1:17" ht="25.5" x14ac:dyDescent="0.25">
      <c r="A863" s="374" t="s">
        <v>23</v>
      </c>
      <c r="B863" s="104">
        <v>2</v>
      </c>
      <c r="C863" s="191">
        <v>3</v>
      </c>
      <c r="D863" s="191">
        <v>9</v>
      </c>
      <c r="E863" s="191">
        <v>2</v>
      </c>
      <c r="F863" s="191"/>
      <c r="G863" s="104" t="s">
        <v>2003</v>
      </c>
      <c r="H863" s="167" t="s">
        <v>2004</v>
      </c>
      <c r="I863" s="174">
        <v>2584086</v>
      </c>
      <c r="J863" s="175" t="s">
        <v>2005</v>
      </c>
      <c r="K863" s="343">
        <v>42321</v>
      </c>
      <c r="L863" s="81" t="s">
        <v>34</v>
      </c>
      <c r="M863" s="82" t="s">
        <v>2006</v>
      </c>
      <c r="N863" s="80">
        <v>42290</v>
      </c>
      <c r="O863" s="83">
        <v>206402</v>
      </c>
      <c r="P863" s="80">
        <v>42332</v>
      </c>
      <c r="Q863" s="294"/>
    </row>
    <row r="864" spans="1:17" x14ac:dyDescent="0.25">
      <c r="A864" s="374" t="s">
        <v>23</v>
      </c>
      <c r="B864" s="104">
        <v>2</v>
      </c>
      <c r="C864" s="191">
        <v>3</v>
      </c>
      <c r="D864" s="191">
        <v>9</v>
      </c>
      <c r="E864" s="191">
        <v>2</v>
      </c>
      <c r="F864" s="191"/>
      <c r="G864" s="76" t="s">
        <v>2029</v>
      </c>
      <c r="H864" s="77" t="s">
        <v>2030</v>
      </c>
      <c r="I864" s="78">
        <v>4963907.67</v>
      </c>
      <c r="J864" s="79" t="s">
        <v>2284</v>
      </c>
      <c r="K864" s="343">
        <v>42545</v>
      </c>
      <c r="L864" s="81" t="s">
        <v>34</v>
      </c>
      <c r="M864" s="82" t="s">
        <v>2285</v>
      </c>
      <c r="N864" s="133">
        <v>42541</v>
      </c>
      <c r="O864" s="136">
        <v>207741</v>
      </c>
      <c r="P864" s="133">
        <v>42549</v>
      </c>
      <c r="Q864" s="294"/>
    </row>
    <row r="865" spans="1:17" ht="25.5" x14ac:dyDescent="0.25">
      <c r="A865" s="374" t="s">
        <v>23</v>
      </c>
      <c r="B865" s="104">
        <v>2</v>
      </c>
      <c r="C865" s="191">
        <v>3</v>
      </c>
      <c r="D865" s="191">
        <v>9</v>
      </c>
      <c r="E865" s="191">
        <v>2</v>
      </c>
      <c r="F865" s="191"/>
      <c r="G865" s="191" t="s">
        <v>1817</v>
      </c>
      <c r="H865" s="208" t="s">
        <v>1818</v>
      </c>
      <c r="I865" s="217">
        <v>382025</v>
      </c>
      <c r="J865" s="218" t="s">
        <v>2089</v>
      </c>
      <c r="K865" s="352">
        <v>41708</v>
      </c>
      <c r="L865" s="204" t="s">
        <v>34</v>
      </c>
      <c r="M865" s="82" t="s">
        <v>2075</v>
      </c>
      <c r="N865" s="219">
        <v>42461</v>
      </c>
      <c r="O865" s="317">
        <v>208555</v>
      </c>
      <c r="P865" s="219">
        <v>42557</v>
      </c>
      <c r="Q865" s="294">
        <v>1</v>
      </c>
    </row>
    <row r="866" spans="1:17" ht="25.5" x14ac:dyDescent="0.25">
      <c r="A866" s="374" t="s">
        <v>23</v>
      </c>
      <c r="B866" s="104">
        <v>2</v>
      </c>
      <c r="C866" s="191">
        <v>3</v>
      </c>
      <c r="D866" s="191">
        <v>9</v>
      </c>
      <c r="E866" s="191">
        <v>2</v>
      </c>
      <c r="F866" s="191"/>
      <c r="G866" s="191" t="s">
        <v>1817</v>
      </c>
      <c r="H866" s="208" t="s">
        <v>1818</v>
      </c>
      <c r="I866" s="217">
        <v>61360</v>
      </c>
      <c r="J866" s="218" t="s">
        <v>2089</v>
      </c>
      <c r="K866" s="352">
        <v>41708</v>
      </c>
      <c r="L866" s="204" t="s">
        <v>34</v>
      </c>
      <c r="M866" s="82" t="s">
        <v>2075</v>
      </c>
      <c r="N866" s="219">
        <v>42461</v>
      </c>
      <c r="O866" s="317">
        <v>208555</v>
      </c>
      <c r="P866" s="219">
        <v>42557</v>
      </c>
      <c r="Q866" s="294">
        <v>1</v>
      </c>
    </row>
    <row r="867" spans="1:17" x14ac:dyDescent="0.25">
      <c r="A867" s="374" t="s">
        <v>23</v>
      </c>
      <c r="B867" s="104">
        <v>2</v>
      </c>
      <c r="C867" s="191">
        <v>3</v>
      </c>
      <c r="D867" s="191">
        <v>9</v>
      </c>
      <c r="E867" s="191">
        <v>2</v>
      </c>
      <c r="F867" s="191"/>
      <c r="G867" s="104">
        <v>130079927</v>
      </c>
      <c r="H867" s="77" t="s">
        <v>2007</v>
      </c>
      <c r="I867" s="78">
        <v>670051.19999999995</v>
      </c>
      <c r="J867" s="79" t="s">
        <v>2286</v>
      </c>
      <c r="K867" s="343">
        <v>42513</v>
      </c>
      <c r="L867" s="81" t="s">
        <v>34</v>
      </c>
      <c r="M867" s="82" t="s">
        <v>2287</v>
      </c>
      <c r="N867" s="133">
        <v>42555</v>
      </c>
      <c r="O867" s="136">
        <v>208808</v>
      </c>
      <c r="P867" s="133">
        <v>42563</v>
      </c>
      <c r="Q867" s="294"/>
    </row>
    <row r="868" spans="1:17" ht="25.5" x14ac:dyDescent="0.25">
      <c r="A868" s="374" t="s">
        <v>23</v>
      </c>
      <c r="B868" s="104">
        <v>2</v>
      </c>
      <c r="C868" s="191">
        <v>3</v>
      </c>
      <c r="D868" s="191">
        <v>9</v>
      </c>
      <c r="E868" s="191">
        <v>2</v>
      </c>
      <c r="F868" s="191"/>
      <c r="G868" s="105" t="s">
        <v>1067</v>
      </c>
      <c r="H868" s="77" t="s">
        <v>1068</v>
      </c>
      <c r="I868" s="78">
        <f>14000*1.18</f>
        <v>16520</v>
      </c>
      <c r="J868" s="132" t="s">
        <v>1069</v>
      </c>
      <c r="K868" s="344">
        <v>42535</v>
      </c>
      <c r="L868" s="117" t="s">
        <v>34</v>
      </c>
      <c r="M868" s="82" t="s">
        <v>1070</v>
      </c>
      <c r="N868" s="133">
        <v>42564</v>
      </c>
      <c r="O868" s="322">
        <v>210868</v>
      </c>
      <c r="P868" s="133">
        <v>42585</v>
      </c>
      <c r="Q868" s="294">
        <v>1</v>
      </c>
    </row>
    <row r="869" spans="1:17" ht="25.5" x14ac:dyDescent="0.25">
      <c r="A869" s="374" t="s">
        <v>23</v>
      </c>
      <c r="B869" s="104">
        <v>2</v>
      </c>
      <c r="C869" s="191">
        <v>3</v>
      </c>
      <c r="D869" s="191">
        <v>9</v>
      </c>
      <c r="E869" s="191">
        <v>2</v>
      </c>
      <c r="F869" s="191"/>
      <c r="G869" s="104" t="s">
        <v>2065</v>
      </c>
      <c r="H869" s="77" t="s">
        <v>2076</v>
      </c>
      <c r="I869" s="78">
        <v>3354841.48</v>
      </c>
      <c r="J869" s="79" t="s">
        <v>2288</v>
      </c>
      <c r="K869" s="343">
        <v>42590</v>
      </c>
      <c r="L869" s="81" t="s">
        <v>34</v>
      </c>
      <c r="M869" s="135" t="s">
        <v>2289</v>
      </c>
      <c r="N869" s="133"/>
      <c r="O869" s="136">
        <v>211955</v>
      </c>
      <c r="P869" s="133">
        <v>42594</v>
      </c>
      <c r="Q869" s="294"/>
    </row>
    <row r="870" spans="1:17" ht="25.5" x14ac:dyDescent="0.25">
      <c r="A870" s="374" t="s">
        <v>23</v>
      </c>
      <c r="B870" s="104">
        <v>2</v>
      </c>
      <c r="C870" s="191">
        <v>3</v>
      </c>
      <c r="D870" s="191">
        <v>9</v>
      </c>
      <c r="E870" s="191">
        <v>2</v>
      </c>
      <c r="F870" s="191"/>
      <c r="G870" s="191">
        <v>131217826</v>
      </c>
      <c r="H870" s="77" t="s">
        <v>473</v>
      </c>
      <c r="I870" s="78">
        <v>546635</v>
      </c>
      <c r="J870" s="79" t="s">
        <v>2290</v>
      </c>
      <c r="K870" s="343">
        <v>42552</v>
      </c>
      <c r="L870" s="81" t="s">
        <v>34</v>
      </c>
      <c r="M870" s="82" t="s">
        <v>2291</v>
      </c>
      <c r="N870" s="133"/>
      <c r="O870" s="322">
        <v>212205</v>
      </c>
      <c r="P870" s="133">
        <v>42601</v>
      </c>
      <c r="Q870" s="294"/>
    </row>
    <row r="871" spans="1:17" ht="25.5" x14ac:dyDescent="0.25">
      <c r="A871" s="374" t="s">
        <v>23</v>
      </c>
      <c r="B871" s="104">
        <v>2</v>
      </c>
      <c r="C871" s="191">
        <v>3</v>
      </c>
      <c r="D871" s="191">
        <v>9</v>
      </c>
      <c r="E871" s="191">
        <v>2</v>
      </c>
      <c r="F871" s="191"/>
      <c r="G871" s="191" t="s">
        <v>2081</v>
      </c>
      <c r="H871" s="186" t="s">
        <v>2082</v>
      </c>
      <c r="I871" s="217">
        <f>(78475+124277.55-13975)*1.18+(11266+13975)</f>
        <v>247998.50899999996</v>
      </c>
      <c r="J871" s="218" t="s">
        <v>2083</v>
      </c>
      <c r="K871" s="352">
        <v>42217</v>
      </c>
      <c r="L871" s="204" t="s">
        <v>34</v>
      </c>
      <c r="M871" s="82" t="s">
        <v>2084</v>
      </c>
      <c r="N871" s="219">
        <v>42591</v>
      </c>
      <c r="O871" s="220">
        <v>212213</v>
      </c>
      <c r="P871" s="219">
        <v>42601</v>
      </c>
      <c r="Q871" s="294"/>
    </row>
    <row r="872" spans="1:17" ht="25.5" x14ac:dyDescent="0.25">
      <c r="A872" s="374" t="s">
        <v>23</v>
      </c>
      <c r="B872" s="104">
        <v>2</v>
      </c>
      <c r="C872" s="191">
        <v>3</v>
      </c>
      <c r="D872" s="191">
        <v>9</v>
      </c>
      <c r="E872" s="191">
        <v>2</v>
      </c>
      <c r="F872" s="191"/>
      <c r="G872" s="104" t="s">
        <v>2065</v>
      </c>
      <c r="H872" s="77" t="s">
        <v>2076</v>
      </c>
      <c r="I872" s="78">
        <v>3208304.56</v>
      </c>
      <c r="J872" s="79" t="s">
        <v>365</v>
      </c>
      <c r="K872" s="343">
        <v>42594</v>
      </c>
      <c r="L872" s="81" t="s">
        <v>34</v>
      </c>
      <c r="M872" s="82" t="s">
        <v>2292</v>
      </c>
      <c r="N872" s="133">
        <v>42599</v>
      </c>
      <c r="O872" s="136">
        <v>212977</v>
      </c>
      <c r="P872" s="133">
        <v>42608</v>
      </c>
      <c r="Q872" s="294"/>
    </row>
    <row r="873" spans="1:17" ht="25.5" x14ac:dyDescent="0.25">
      <c r="A873" s="374" t="s">
        <v>23</v>
      </c>
      <c r="B873" s="104">
        <v>2</v>
      </c>
      <c r="C873" s="191">
        <v>3</v>
      </c>
      <c r="D873" s="191">
        <v>9</v>
      </c>
      <c r="E873" s="191">
        <v>2</v>
      </c>
      <c r="F873" s="191"/>
      <c r="G873" s="104">
        <v>130079927</v>
      </c>
      <c r="H873" s="77" t="s">
        <v>2007</v>
      </c>
      <c r="I873" s="78">
        <f>90000*1.18</f>
        <v>106200</v>
      </c>
      <c r="J873" s="132" t="s">
        <v>2097</v>
      </c>
      <c r="K873" s="344">
        <v>42599</v>
      </c>
      <c r="L873" s="134" t="s">
        <v>34</v>
      </c>
      <c r="M873" s="82" t="s">
        <v>2098</v>
      </c>
      <c r="N873" s="133">
        <v>42604</v>
      </c>
      <c r="O873" s="136">
        <v>212983</v>
      </c>
      <c r="P873" s="133">
        <v>42608</v>
      </c>
      <c r="Q873" s="294"/>
    </row>
    <row r="874" spans="1:17" x14ac:dyDescent="0.25">
      <c r="A874" s="374" t="s">
        <v>23</v>
      </c>
      <c r="B874" s="104">
        <v>2</v>
      </c>
      <c r="C874" s="191">
        <v>3</v>
      </c>
      <c r="D874" s="191">
        <v>9</v>
      </c>
      <c r="E874" s="191">
        <v>2</v>
      </c>
      <c r="F874" s="191"/>
      <c r="G874" s="191" t="s">
        <v>2295</v>
      </c>
      <c r="H874" s="186" t="s">
        <v>2296</v>
      </c>
      <c r="I874" s="78">
        <v>11182032</v>
      </c>
      <c r="J874" s="79" t="s">
        <v>2297</v>
      </c>
      <c r="K874" s="343">
        <v>42538</v>
      </c>
      <c r="L874" s="81" t="s">
        <v>34</v>
      </c>
      <c r="M874" s="135" t="s">
        <v>2298</v>
      </c>
      <c r="N874" s="133">
        <v>42664</v>
      </c>
      <c r="O874" s="136">
        <v>216327</v>
      </c>
      <c r="P874" s="133">
        <v>42671</v>
      </c>
      <c r="Q874" s="294"/>
    </row>
    <row r="875" spans="1:17" x14ac:dyDescent="0.25">
      <c r="A875" s="374" t="s">
        <v>23</v>
      </c>
      <c r="B875" s="104">
        <v>2</v>
      </c>
      <c r="C875" s="191">
        <v>3</v>
      </c>
      <c r="D875" s="191">
        <v>9</v>
      </c>
      <c r="E875" s="191">
        <v>2</v>
      </c>
      <c r="F875" s="191"/>
      <c r="G875" s="104" t="s">
        <v>2301</v>
      </c>
      <c r="H875" s="77" t="s">
        <v>2302</v>
      </c>
      <c r="I875" s="78">
        <v>91719</v>
      </c>
      <c r="J875" s="79" t="s">
        <v>2303</v>
      </c>
      <c r="K875" s="343">
        <v>42517</v>
      </c>
      <c r="L875" s="81" t="s">
        <v>34</v>
      </c>
      <c r="M875" s="135" t="s">
        <v>2304</v>
      </c>
      <c r="N875" s="133">
        <v>42670</v>
      </c>
      <c r="O875" s="136">
        <v>216329</v>
      </c>
      <c r="P875" s="133">
        <v>42671</v>
      </c>
      <c r="Q875" s="294"/>
    </row>
    <row r="876" spans="1:17" ht="25.5" x14ac:dyDescent="0.25">
      <c r="A876" s="374" t="s">
        <v>23</v>
      </c>
      <c r="B876" s="104">
        <v>2</v>
      </c>
      <c r="C876" s="191">
        <v>3</v>
      </c>
      <c r="D876" s="191">
        <v>9</v>
      </c>
      <c r="E876" s="191">
        <v>2</v>
      </c>
      <c r="F876" s="191"/>
      <c r="G876" s="104" t="s">
        <v>2147</v>
      </c>
      <c r="H876" s="77" t="s">
        <v>1057</v>
      </c>
      <c r="I876" s="78">
        <v>67501.899999999994</v>
      </c>
      <c r="J876" s="79" t="s">
        <v>2148</v>
      </c>
      <c r="K876" s="343">
        <v>42674</v>
      </c>
      <c r="L876" s="81" t="s">
        <v>34</v>
      </c>
      <c r="M876" s="135" t="s">
        <v>2149</v>
      </c>
      <c r="N876" s="133">
        <v>42691</v>
      </c>
      <c r="O876" s="136">
        <v>217909</v>
      </c>
      <c r="P876" s="133">
        <v>42695</v>
      </c>
      <c r="Q876" s="294"/>
    </row>
    <row r="877" spans="1:17" x14ac:dyDescent="0.25">
      <c r="A877" s="374" t="s">
        <v>23</v>
      </c>
      <c r="B877" s="104">
        <v>2</v>
      </c>
      <c r="C877" s="191">
        <v>3</v>
      </c>
      <c r="D877" s="191">
        <v>9</v>
      </c>
      <c r="E877" s="191">
        <v>2</v>
      </c>
      <c r="F877" s="191"/>
      <c r="G877" s="153" t="s">
        <v>348</v>
      </c>
      <c r="H877" s="77" t="s">
        <v>302</v>
      </c>
      <c r="I877" s="78">
        <v>921403</v>
      </c>
      <c r="J877" s="79" t="s">
        <v>2305</v>
      </c>
      <c r="K877" s="343">
        <v>42710</v>
      </c>
      <c r="L877" s="81" t="s">
        <v>34</v>
      </c>
      <c r="M877" s="135" t="s">
        <v>2306</v>
      </c>
      <c r="N877" s="133">
        <v>42705</v>
      </c>
      <c r="O877" s="322">
        <v>218427</v>
      </c>
      <c r="P877" s="133"/>
      <c r="Q877" s="294">
        <v>1</v>
      </c>
    </row>
    <row r="878" spans="1:17" x14ac:dyDescent="0.25">
      <c r="A878" s="374" t="s">
        <v>23</v>
      </c>
      <c r="B878" s="104">
        <v>2</v>
      </c>
      <c r="C878" s="191">
        <v>3</v>
      </c>
      <c r="D878" s="191">
        <v>9</v>
      </c>
      <c r="E878" s="191">
        <v>2</v>
      </c>
      <c r="F878" s="191"/>
      <c r="G878" s="104" t="s">
        <v>2301</v>
      </c>
      <c r="H878" s="77" t="s">
        <v>2302</v>
      </c>
      <c r="I878" s="78">
        <v>631602</v>
      </c>
      <c r="J878" s="79" t="s">
        <v>2308</v>
      </c>
      <c r="K878" s="343">
        <v>42633</v>
      </c>
      <c r="L878" s="81" t="s">
        <v>34</v>
      </c>
      <c r="M878" s="135" t="s">
        <v>2309</v>
      </c>
      <c r="N878" s="133">
        <v>42712</v>
      </c>
      <c r="O878" s="136">
        <v>219469</v>
      </c>
      <c r="P878" s="133">
        <v>42718</v>
      </c>
      <c r="Q878" s="294"/>
    </row>
    <row r="879" spans="1:17" x14ac:dyDescent="0.25">
      <c r="A879" s="374" t="s">
        <v>23</v>
      </c>
      <c r="B879" s="104">
        <v>2</v>
      </c>
      <c r="C879" s="191">
        <v>3</v>
      </c>
      <c r="D879" s="191">
        <v>9</v>
      </c>
      <c r="E879" s="191">
        <v>2</v>
      </c>
      <c r="F879" s="191"/>
      <c r="G879" s="104" t="s">
        <v>2310</v>
      </c>
      <c r="H879" s="77" t="s">
        <v>2311</v>
      </c>
      <c r="I879" s="78">
        <v>2505223.81</v>
      </c>
      <c r="J879" s="79" t="s">
        <v>2312</v>
      </c>
      <c r="K879" s="343">
        <v>42594</v>
      </c>
      <c r="L879" s="81" t="s">
        <v>34</v>
      </c>
      <c r="M879" s="135" t="s">
        <v>2313</v>
      </c>
      <c r="N879" s="133">
        <v>42720</v>
      </c>
      <c r="O879" s="136">
        <v>219950</v>
      </c>
      <c r="P879" s="133">
        <v>42725</v>
      </c>
      <c r="Q879" s="294"/>
    </row>
    <row r="880" spans="1:17" ht="25.5" x14ac:dyDescent="0.25">
      <c r="A880" s="374" t="s">
        <v>23</v>
      </c>
      <c r="B880" s="104">
        <v>2</v>
      </c>
      <c r="C880" s="191">
        <v>3</v>
      </c>
      <c r="D880" s="191">
        <v>9</v>
      </c>
      <c r="E880" s="191">
        <v>2</v>
      </c>
      <c r="F880" s="191"/>
      <c r="G880" s="104" t="s">
        <v>2019</v>
      </c>
      <c r="H880" s="77" t="s">
        <v>2314</v>
      </c>
      <c r="I880" s="78">
        <v>161173.25</v>
      </c>
      <c r="J880" s="79" t="s">
        <v>2315</v>
      </c>
      <c r="K880" s="343">
        <v>42660</v>
      </c>
      <c r="L880" s="81" t="s">
        <v>34</v>
      </c>
      <c r="M880" s="135" t="s">
        <v>2316</v>
      </c>
      <c r="N880" s="133">
        <v>42723</v>
      </c>
      <c r="O880" s="136">
        <v>220307</v>
      </c>
      <c r="P880" s="133">
        <v>42733</v>
      </c>
      <c r="Q880" s="294"/>
    </row>
    <row r="881" spans="1:17" x14ac:dyDescent="0.25">
      <c r="A881" s="374" t="s">
        <v>23</v>
      </c>
      <c r="B881" s="104" t="s">
        <v>30</v>
      </c>
      <c r="C881" s="191" t="s">
        <v>300</v>
      </c>
      <c r="D881" s="191" t="s">
        <v>2256</v>
      </c>
      <c r="E881" s="191" t="s">
        <v>30</v>
      </c>
      <c r="F881" s="191"/>
      <c r="G881" s="191" t="s">
        <v>2206</v>
      </c>
      <c r="H881" s="77" t="s">
        <v>2171</v>
      </c>
      <c r="I881" s="78">
        <v>3417781.62</v>
      </c>
      <c r="J881" s="79" t="s">
        <v>2207</v>
      </c>
      <c r="K881" s="343">
        <v>42562</v>
      </c>
      <c r="L881" s="81" t="s">
        <v>34</v>
      </c>
      <c r="M881" s="82" t="s">
        <v>2173</v>
      </c>
      <c r="N881" s="133">
        <v>42563</v>
      </c>
      <c r="O881" s="135" t="s">
        <v>2257</v>
      </c>
      <c r="P881" s="133">
        <v>42783</v>
      </c>
      <c r="Q881" s="294"/>
    </row>
    <row r="882" spans="1:17" x14ac:dyDescent="0.25">
      <c r="A882" s="374" t="s">
        <v>23</v>
      </c>
      <c r="B882" s="104">
        <v>2</v>
      </c>
      <c r="C882" s="191">
        <v>3</v>
      </c>
      <c r="D882" s="191">
        <v>9</v>
      </c>
      <c r="E882" s="191">
        <v>2</v>
      </c>
      <c r="F882" s="191"/>
      <c r="G882" s="104">
        <v>130360022</v>
      </c>
      <c r="H882" s="77" t="s">
        <v>478</v>
      </c>
      <c r="I882" s="78">
        <v>2867400</v>
      </c>
      <c r="J882" s="79" t="s">
        <v>2299</v>
      </c>
      <c r="K882" s="343">
        <v>42207</v>
      </c>
      <c r="L882" s="81" t="s">
        <v>34</v>
      </c>
      <c r="M882" s="135" t="s">
        <v>2300</v>
      </c>
      <c r="N882" s="133">
        <v>42665</v>
      </c>
      <c r="O882" s="136" t="s">
        <v>1717</v>
      </c>
      <c r="P882" s="133"/>
      <c r="Q882" s="294"/>
    </row>
    <row r="883" spans="1:17" x14ac:dyDescent="0.25">
      <c r="A883" s="376" t="s">
        <v>23</v>
      </c>
      <c r="B883" s="120">
        <v>2</v>
      </c>
      <c r="C883" s="120">
        <v>3</v>
      </c>
      <c r="D883" s="120">
        <v>9</v>
      </c>
      <c r="E883" s="120">
        <v>2</v>
      </c>
      <c r="F883" s="120"/>
      <c r="G883" s="121" t="s">
        <v>1073</v>
      </c>
      <c r="H883" s="122" t="s">
        <v>1074</v>
      </c>
      <c r="I883" s="123">
        <v>1053255.1599999999</v>
      </c>
      <c r="J883" s="124" t="s">
        <v>2293</v>
      </c>
      <c r="K883" s="350">
        <v>42651</v>
      </c>
      <c r="L883" s="126" t="s">
        <v>34</v>
      </c>
      <c r="M883" s="127" t="s">
        <v>2294</v>
      </c>
      <c r="N883" s="125">
        <v>42663</v>
      </c>
      <c r="O883" s="127"/>
      <c r="P883" s="125"/>
      <c r="Q883" s="294"/>
    </row>
    <row r="884" spans="1:17" x14ac:dyDescent="0.25">
      <c r="A884" s="374" t="s">
        <v>23</v>
      </c>
      <c r="B884" s="104">
        <v>2</v>
      </c>
      <c r="C884" s="191">
        <v>3</v>
      </c>
      <c r="D884" s="191">
        <v>9</v>
      </c>
      <c r="E884" s="191">
        <v>2</v>
      </c>
      <c r="F884" s="191"/>
      <c r="G884" s="104" t="s">
        <v>2019</v>
      </c>
      <c r="H884" s="77" t="s">
        <v>2027</v>
      </c>
      <c r="I884" s="78">
        <v>79650</v>
      </c>
      <c r="J884" s="79" t="s">
        <v>1753</v>
      </c>
      <c r="K884" s="343">
        <v>42671</v>
      </c>
      <c r="L884" s="81" t="s">
        <v>34</v>
      </c>
      <c r="M884" s="135" t="s">
        <v>2307</v>
      </c>
      <c r="N884" s="133">
        <v>37231</v>
      </c>
      <c r="O884" s="136"/>
      <c r="P884" s="133"/>
      <c r="Q884" s="294"/>
    </row>
    <row r="885" spans="1:17" x14ac:dyDescent="0.25">
      <c r="A885" s="374" t="s">
        <v>23</v>
      </c>
      <c r="B885" s="104">
        <v>2</v>
      </c>
      <c r="C885" s="191">
        <v>3</v>
      </c>
      <c r="D885" s="191">
        <v>9</v>
      </c>
      <c r="E885" s="191">
        <v>2</v>
      </c>
      <c r="F885" s="191"/>
      <c r="G885" s="104" t="s">
        <v>455</v>
      </c>
      <c r="H885" s="77" t="s">
        <v>456</v>
      </c>
      <c r="I885" s="78">
        <v>436012.05</v>
      </c>
      <c r="J885" s="79" t="s">
        <v>2317</v>
      </c>
      <c r="K885" s="343">
        <v>42710</v>
      </c>
      <c r="L885" s="81" t="s">
        <v>34</v>
      </c>
      <c r="M885" s="135" t="s">
        <v>2318</v>
      </c>
      <c r="N885" s="133">
        <v>42723</v>
      </c>
      <c r="O885" s="136"/>
      <c r="P885" s="133"/>
      <c r="Q885" s="294"/>
    </row>
    <row r="886" spans="1:17" x14ac:dyDescent="0.25">
      <c r="A886" s="374"/>
      <c r="B886" s="104"/>
      <c r="C886" s="191"/>
      <c r="D886" s="191"/>
      <c r="E886" s="191"/>
      <c r="F886" s="191"/>
      <c r="G886" s="104"/>
      <c r="H886" s="77"/>
      <c r="I886" s="78"/>
      <c r="J886" s="79"/>
      <c r="K886" s="343"/>
      <c r="L886" s="81"/>
      <c r="M886" s="135"/>
      <c r="N886" s="133"/>
      <c r="O886" s="136"/>
      <c r="P886" s="133"/>
      <c r="Q886" s="294"/>
    </row>
    <row r="887" spans="1:17" x14ac:dyDescent="0.25">
      <c r="A887" s="372" t="s">
        <v>6</v>
      </c>
      <c r="B887" s="27">
        <v>2</v>
      </c>
      <c r="C887" s="27">
        <v>3</v>
      </c>
      <c r="D887" s="27">
        <v>9</v>
      </c>
      <c r="E887" s="27">
        <v>4</v>
      </c>
      <c r="F887" s="27"/>
      <c r="G887" s="28" t="s">
        <v>8</v>
      </c>
      <c r="H887" s="29" t="s">
        <v>2319</v>
      </c>
      <c r="I887" s="30">
        <f>SUM(I888:I891)</f>
        <v>1534866.17</v>
      </c>
      <c r="J887" s="31"/>
      <c r="K887" s="338"/>
      <c r="L887" s="33"/>
      <c r="M887" s="34"/>
      <c r="N887" s="35"/>
      <c r="O887" s="97" t="s">
        <v>22</v>
      </c>
      <c r="P887" s="35" t="s">
        <v>472</v>
      </c>
      <c r="Q887" s="294"/>
    </row>
    <row r="888" spans="1:17" ht="25.5" x14ac:dyDescent="0.25">
      <c r="A888" s="374" t="s">
        <v>23</v>
      </c>
      <c r="B888" s="104">
        <v>2</v>
      </c>
      <c r="C888" s="104">
        <v>3</v>
      </c>
      <c r="D888" s="104">
        <v>9</v>
      </c>
      <c r="E888" s="104">
        <v>4</v>
      </c>
      <c r="F888" s="104">
        <v>1</v>
      </c>
      <c r="G888" s="105" t="s">
        <v>306</v>
      </c>
      <c r="H888" s="77" t="s">
        <v>307</v>
      </c>
      <c r="I888" s="78">
        <f>53212.5*1.18</f>
        <v>62790.75</v>
      </c>
      <c r="J888" s="79" t="s">
        <v>2268</v>
      </c>
      <c r="K888" s="343">
        <v>42052</v>
      </c>
      <c r="L888" s="81" t="s">
        <v>34</v>
      </c>
      <c r="M888" s="82" t="s">
        <v>2269</v>
      </c>
      <c r="N888" s="133">
        <v>42313</v>
      </c>
      <c r="O888" s="136">
        <v>198787</v>
      </c>
      <c r="P888" s="133">
        <v>42445</v>
      </c>
      <c r="Q888" s="294"/>
    </row>
    <row r="889" spans="1:17" ht="25.5" x14ac:dyDescent="0.25">
      <c r="A889" s="374" t="s">
        <v>23</v>
      </c>
      <c r="B889" s="104">
        <v>2</v>
      </c>
      <c r="C889" s="191">
        <v>3</v>
      </c>
      <c r="D889" s="191">
        <v>9</v>
      </c>
      <c r="E889" s="191">
        <v>4</v>
      </c>
      <c r="F889" s="191">
        <v>1</v>
      </c>
      <c r="G889" s="104" t="s">
        <v>2000</v>
      </c>
      <c r="H889" s="77" t="s">
        <v>2001</v>
      </c>
      <c r="I889" s="78">
        <v>2902.8</v>
      </c>
      <c r="J889" s="79" t="s">
        <v>2062</v>
      </c>
      <c r="K889" s="343">
        <v>42199</v>
      </c>
      <c r="L889" s="81" t="s">
        <v>34</v>
      </c>
      <c r="M889" s="135" t="s">
        <v>2063</v>
      </c>
      <c r="N889" s="133">
        <v>42262</v>
      </c>
      <c r="O889" s="319" t="s">
        <v>2064</v>
      </c>
      <c r="P889" s="133">
        <v>42458</v>
      </c>
      <c r="Q889" s="294">
        <v>1</v>
      </c>
    </row>
    <row r="890" spans="1:17" ht="25.5" x14ac:dyDescent="0.25">
      <c r="A890" s="374" t="s">
        <v>23</v>
      </c>
      <c r="B890" s="104">
        <v>2</v>
      </c>
      <c r="C890" s="191">
        <v>3</v>
      </c>
      <c r="D890" s="191">
        <v>9</v>
      </c>
      <c r="E890" s="191">
        <v>4</v>
      </c>
      <c r="F890" s="191">
        <v>1</v>
      </c>
      <c r="G890" s="104" t="s">
        <v>2065</v>
      </c>
      <c r="H890" s="307" t="s">
        <v>2320</v>
      </c>
      <c r="I890" s="78">
        <v>892021</v>
      </c>
      <c r="J890" s="79" t="s">
        <v>2282</v>
      </c>
      <c r="K890" s="343">
        <v>42333</v>
      </c>
      <c r="L890" s="81" t="s">
        <v>34</v>
      </c>
      <c r="M890" s="82" t="s">
        <v>2283</v>
      </c>
      <c r="N890" s="133">
        <v>42348</v>
      </c>
      <c r="O890" s="136">
        <v>206030</v>
      </c>
      <c r="P890" s="133">
        <v>42530</v>
      </c>
      <c r="Q890" s="294"/>
    </row>
    <row r="891" spans="1:17" x14ac:dyDescent="0.25">
      <c r="A891" s="374" t="s">
        <v>23</v>
      </c>
      <c r="B891" s="104">
        <v>2</v>
      </c>
      <c r="C891" s="104">
        <v>3</v>
      </c>
      <c r="D891" s="104">
        <v>9</v>
      </c>
      <c r="E891" s="104">
        <v>4</v>
      </c>
      <c r="F891" s="104">
        <v>1</v>
      </c>
      <c r="G891" s="104">
        <v>101000414</v>
      </c>
      <c r="H891" s="77" t="s">
        <v>2321</v>
      </c>
      <c r="I891" s="78">
        <v>577151.62</v>
      </c>
      <c r="J891" s="79" t="s">
        <v>2322</v>
      </c>
      <c r="K891" s="343">
        <v>42229</v>
      </c>
      <c r="L891" s="81" t="s">
        <v>34</v>
      </c>
      <c r="M891" s="82" t="s">
        <v>817</v>
      </c>
      <c r="N891" s="133">
        <v>42480</v>
      </c>
      <c r="O891" s="136">
        <v>208697</v>
      </c>
      <c r="P891" s="133">
        <v>42558</v>
      </c>
      <c r="Q891" s="294"/>
    </row>
    <row r="892" spans="1:17" x14ac:dyDescent="0.25">
      <c r="A892" s="372" t="s">
        <v>6</v>
      </c>
      <c r="B892" s="27">
        <v>2</v>
      </c>
      <c r="C892" s="27">
        <v>3</v>
      </c>
      <c r="D892" s="27">
        <v>9</v>
      </c>
      <c r="E892" s="27">
        <v>5</v>
      </c>
      <c r="F892" s="27"/>
      <c r="G892" s="28" t="s">
        <v>8</v>
      </c>
      <c r="H892" s="29" t="s">
        <v>2323</v>
      </c>
      <c r="I892" s="30">
        <f>SUM(I893:I896)</f>
        <v>6714437.4800000004</v>
      </c>
      <c r="J892" s="31"/>
      <c r="K892" s="338"/>
      <c r="L892" s="33"/>
      <c r="M892" s="34"/>
      <c r="N892" s="35"/>
      <c r="O892" s="97" t="s">
        <v>22</v>
      </c>
      <c r="P892" s="35"/>
      <c r="Q892" s="294"/>
    </row>
    <row r="893" spans="1:17" ht="25.5" x14ac:dyDescent="0.25">
      <c r="A893" s="374" t="s">
        <v>23</v>
      </c>
      <c r="B893" s="104">
        <v>2</v>
      </c>
      <c r="C893" s="76">
        <v>3</v>
      </c>
      <c r="D893" s="76">
        <v>9</v>
      </c>
      <c r="E893" s="76">
        <v>5</v>
      </c>
      <c r="F893" s="191"/>
      <c r="G893" s="104" t="s">
        <v>2000</v>
      </c>
      <c r="H893" s="77" t="s">
        <v>2001</v>
      </c>
      <c r="I893" s="78">
        <v>52191.4</v>
      </c>
      <c r="J893" s="79" t="s">
        <v>2062</v>
      </c>
      <c r="K893" s="343">
        <v>42199</v>
      </c>
      <c r="L893" s="81" t="s">
        <v>34</v>
      </c>
      <c r="M893" s="135" t="s">
        <v>2063</v>
      </c>
      <c r="N893" s="133">
        <v>42262</v>
      </c>
      <c r="O893" s="319" t="s">
        <v>2064</v>
      </c>
      <c r="P893" s="133">
        <v>42458</v>
      </c>
      <c r="Q893" s="294">
        <v>1</v>
      </c>
    </row>
    <row r="894" spans="1:17" ht="25.5" x14ac:dyDescent="0.25">
      <c r="A894" s="374" t="s">
        <v>23</v>
      </c>
      <c r="B894" s="104">
        <v>2</v>
      </c>
      <c r="C894" s="76">
        <v>3</v>
      </c>
      <c r="D894" s="76">
        <v>9</v>
      </c>
      <c r="E894" s="76">
        <v>5</v>
      </c>
      <c r="F894" s="104"/>
      <c r="G894" s="104" t="s">
        <v>2003</v>
      </c>
      <c r="H894" s="167" t="s">
        <v>2004</v>
      </c>
      <c r="I894" s="174">
        <v>5720038.5</v>
      </c>
      <c r="J894" s="175" t="s">
        <v>2005</v>
      </c>
      <c r="K894" s="343">
        <v>42321</v>
      </c>
      <c r="L894" s="81" t="s">
        <v>34</v>
      </c>
      <c r="M894" s="82" t="s">
        <v>2006</v>
      </c>
      <c r="N894" s="80">
        <v>42290</v>
      </c>
      <c r="O894" s="83">
        <v>206402</v>
      </c>
      <c r="P894" s="80">
        <v>42332</v>
      </c>
      <c r="Q894" s="294"/>
    </row>
    <row r="895" spans="1:17" x14ac:dyDescent="0.25">
      <c r="A895" s="374" t="s">
        <v>23</v>
      </c>
      <c r="B895" s="104">
        <v>2</v>
      </c>
      <c r="C895" s="76">
        <v>3</v>
      </c>
      <c r="D895" s="76">
        <v>9</v>
      </c>
      <c r="E895" s="76">
        <v>5</v>
      </c>
      <c r="F895" s="104"/>
      <c r="G895" s="104" t="s">
        <v>2003</v>
      </c>
      <c r="H895" s="186" t="s">
        <v>2326</v>
      </c>
      <c r="I895" s="78">
        <v>846768</v>
      </c>
      <c r="J895" s="79" t="s">
        <v>446</v>
      </c>
      <c r="K895" s="343">
        <v>42436</v>
      </c>
      <c r="L895" s="81" t="s">
        <v>34</v>
      </c>
      <c r="M895" s="135" t="s">
        <v>2327</v>
      </c>
      <c r="N895" s="133">
        <v>42552</v>
      </c>
      <c r="O895" s="136">
        <v>208767</v>
      </c>
      <c r="P895" s="133">
        <v>42559</v>
      </c>
      <c r="Q895" s="294"/>
    </row>
    <row r="896" spans="1:17" x14ac:dyDescent="0.25">
      <c r="A896" s="374" t="s">
        <v>23</v>
      </c>
      <c r="B896" s="104">
        <v>2</v>
      </c>
      <c r="C896" s="76">
        <v>3</v>
      </c>
      <c r="D896" s="76">
        <v>9</v>
      </c>
      <c r="E896" s="76">
        <v>5</v>
      </c>
      <c r="F896" s="104"/>
      <c r="G896" s="104" t="s">
        <v>2324</v>
      </c>
      <c r="H896" s="167" t="s">
        <v>2162</v>
      </c>
      <c r="I896" s="174">
        <v>95439.58</v>
      </c>
      <c r="J896" s="175" t="s">
        <v>1716</v>
      </c>
      <c r="K896" s="343">
        <v>42536</v>
      </c>
      <c r="L896" s="81" t="s">
        <v>34</v>
      </c>
      <c r="M896" s="82" t="s">
        <v>2325</v>
      </c>
      <c r="N896" s="80">
        <v>42563</v>
      </c>
      <c r="O896" s="317">
        <v>220306</v>
      </c>
      <c r="P896" s="80">
        <v>42733</v>
      </c>
      <c r="Q896" s="294">
        <v>1</v>
      </c>
    </row>
    <row r="897" spans="1:17" x14ac:dyDescent="0.25">
      <c r="A897" s="372" t="s">
        <v>6</v>
      </c>
      <c r="B897" s="27">
        <v>2</v>
      </c>
      <c r="C897" s="27">
        <v>3</v>
      </c>
      <c r="D897" s="27">
        <v>9</v>
      </c>
      <c r="E897" s="27">
        <v>6</v>
      </c>
      <c r="F897" s="27"/>
      <c r="G897" s="28" t="s">
        <v>8</v>
      </c>
      <c r="H897" s="29" t="s">
        <v>2328</v>
      </c>
      <c r="I897" s="30">
        <f>SUM(I898:I904)</f>
        <v>10300270.878</v>
      </c>
      <c r="J897" s="31"/>
      <c r="K897" s="338"/>
      <c r="L897" s="33"/>
      <c r="M897" s="34"/>
      <c r="N897" s="35"/>
      <c r="O897" s="97" t="s">
        <v>22</v>
      </c>
      <c r="P897" s="35"/>
      <c r="Q897" s="294"/>
    </row>
    <row r="898" spans="1:17" x14ac:dyDescent="0.25">
      <c r="A898" s="374" t="s">
        <v>23</v>
      </c>
      <c r="B898" s="104">
        <v>2</v>
      </c>
      <c r="C898" s="104">
        <v>3</v>
      </c>
      <c r="D898" s="104">
        <v>9</v>
      </c>
      <c r="E898" s="104">
        <v>6</v>
      </c>
      <c r="F898" s="104"/>
      <c r="G898" s="104" t="s">
        <v>2329</v>
      </c>
      <c r="H898" s="208" t="s">
        <v>2330</v>
      </c>
      <c r="I898" s="217">
        <v>3343277.95</v>
      </c>
      <c r="J898" s="218" t="s">
        <v>2331</v>
      </c>
      <c r="K898" s="352">
        <v>42355</v>
      </c>
      <c r="L898" s="204" t="s">
        <v>34</v>
      </c>
      <c r="M898" s="82" t="s">
        <v>2332</v>
      </c>
      <c r="N898" s="219">
        <v>42353</v>
      </c>
      <c r="O898" s="317">
        <v>188430</v>
      </c>
      <c r="P898" s="219">
        <v>42355</v>
      </c>
      <c r="Q898" s="294">
        <v>1</v>
      </c>
    </row>
    <row r="899" spans="1:17" ht="25.5" x14ac:dyDescent="0.25">
      <c r="A899" s="374" t="s">
        <v>23</v>
      </c>
      <c r="B899" s="104">
        <v>2</v>
      </c>
      <c r="C899" s="104">
        <v>3</v>
      </c>
      <c r="D899" s="104">
        <v>6</v>
      </c>
      <c r="E899" s="104">
        <v>6</v>
      </c>
      <c r="F899" s="104"/>
      <c r="G899" s="104" t="s">
        <v>2201</v>
      </c>
      <c r="H899" s="77" t="s">
        <v>2202</v>
      </c>
      <c r="I899" s="131">
        <v>112005.6</v>
      </c>
      <c r="J899" s="79" t="s">
        <v>2203</v>
      </c>
      <c r="K899" s="343">
        <v>42412</v>
      </c>
      <c r="L899" s="81" t="s">
        <v>34</v>
      </c>
      <c r="M899" s="135" t="s">
        <v>2204</v>
      </c>
      <c r="N899" s="133">
        <v>42458</v>
      </c>
      <c r="O899" s="136">
        <v>200055</v>
      </c>
      <c r="P899" s="133">
        <v>42460</v>
      </c>
      <c r="Q899" s="294"/>
    </row>
    <row r="900" spans="1:17" x14ac:dyDescent="0.25">
      <c r="A900" s="374" t="s">
        <v>23</v>
      </c>
      <c r="B900" s="104">
        <v>2</v>
      </c>
      <c r="C900" s="104">
        <v>3</v>
      </c>
      <c r="D900" s="104">
        <v>9</v>
      </c>
      <c r="E900" s="104">
        <v>6</v>
      </c>
      <c r="F900" s="104"/>
      <c r="G900" s="104">
        <v>131155782</v>
      </c>
      <c r="H900" s="208" t="s">
        <v>2195</v>
      </c>
      <c r="I900" s="217">
        <v>65985.600000000006</v>
      </c>
      <c r="J900" s="218" t="s">
        <v>2333</v>
      </c>
      <c r="K900" s="352">
        <v>42458</v>
      </c>
      <c r="L900" s="204" t="s">
        <v>34</v>
      </c>
      <c r="M900" s="82" t="s">
        <v>2334</v>
      </c>
      <c r="N900" s="219">
        <v>42538</v>
      </c>
      <c r="O900" s="220">
        <v>207690</v>
      </c>
      <c r="P900" s="219">
        <v>42548</v>
      </c>
      <c r="Q900" s="294"/>
    </row>
    <row r="901" spans="1:17" ht="25.5" x14ac:dyDescent="0.25">
      <c r="A901" s="374" t="s">
        <v>23</v>
      </c>
      <c r="B901" s="104">
        <v>2</v>
      </c>
      <c r="C901" s="104">
        <v>3</v>
      </c>
      <c r="D901" s="104">
        <v>9</v>
      </c>
      <c r="E901" s="104">
        <v>6</v>
      </c>
      <c r="F901" s="104"/>
      <c r="G901" s="104">
        <v>101718902</v>
      </c>
      <c r="H901" s="208" t="s">
        <v>2171</v>
      </c>
      <c r="I901" s="217">
        <f>2820874.1*1.18</f>
        <v>3328631.4380000001</v>
      </c>
      <c r="J901" s="218" t="s">
        <v>2172</v>
      </c>
      <c r="K901" s="352">
        <v>42562</v>
      </c>
      <c r="L901" s="204" t="s">
        <v>34</v>
      </c>
      <c r="M901" s="82" t="s">
        <v>2173</v>
      </c>
      <c r="N901" s="219">
        <v>42563</v>
      </c>
      <c r="O901" s="220">
        <v>211088</v>
      </c>
      <c r="P901" s="219">
        <v>42590</v>
      </c>
      <c r="Q901" s="294"/>
    </row>
    <row r="902" spans="1:17" ht="25.5" x14ac:dyDescent="0.25">
      <c r="A902" s="374" t="s">
        <v>23</v>
      </c>
      <c r="B902" s="104">
        <v>2</v>
      </c>
      <c r="C902" s="104">
        <v>3</v>
      </c>
      <c r="D902" s="104">
        <v>9</v>
      </c>
      <c r="E902" s="104">
        <v>6</v>
      </c>
      <c r="F902" s="104"/>
      <c r="G902" s="104" t="s">
        <v>2336</v>
      </c>
      <c r="H902" s="208" t="s">
        <v>2302</v>
      </c>
      <c r="I902" s="217">
        <f>10000*1.18</f>
        <v>11800</v>
      </c>
      <c r="J902" s="218" t="s">
        <v>2337</v>
      </c>
      <c r="K902" s="352">
        <v>42506</v>
      </c>
      <c r="L902" s="204" t="s">
        <v>34</v>
      </c>
      <c r="M902" s="82" t="s">
        <v>2338</v>
      </c>
      <c r="N902" s="219">
        <v>42557</v>
      </c>
      <c r="O902" s="220">
        <v>214288</v>
      </c>
      <c r="P902" s="219">
        <v>42628</v>
      </c>
      <c r="Q902" s="294"/>
    </row>
    <row r="903" spans="1:17" ht="25.5" x14ac:dyDescent="0.25">
      <c r="A903" s="374" t="s">
        <v>23</v>
      </c>
      <c r="B903" s="104">
        <v>2</v>
      </c>
      <c r="C903" s="104">
        <v>3</v>
      </c>
      <c r="D903" s="104">
        <v>9</v>
      </c>
      <c r="E903" s="104">
        <v>6</v>
      </c>
      <c r="F903" s="104"/>
      <c r="G903" s="104" t="s">
        <v>2197</v>
      </c>
      <c r="H903" s="205" t="s">
        <v>2198</v>
      </c>
      <c r="I903" s="174">
        <v>20788.669999999998</v>
      </c>
      <c r="J903" s="175" t="s">
        <v>2199</v>
      </c>
      <c r="K903" s="343">
        <v>42557</v>
      </c>
      <c r="L903" s="81" t="s">
        <v>34</v>
      </c>
      <c r="M903" s="82" t="s">
        <v>2200</v>
      </c>
      <c r="N903" s="80">
        <v>42586</v>
      </c>
      <c r="O903" s="317">
        <v>214547</v>
      </c>
      <c r="P903" s="80">
        <v>42629</v>
      </c>
      <c r="Q903" s="294">
        <v>1</v>
      </c>
    </row>
    <row r="904" spans="1:17" x14ac:dyDescent="0.25">
      <c r="A904" s="374" t="s">
        <v>23</v>
      </c>
      <c r="B904" s="104">
        <v>2</v>
      </c>
      <c r="C904" s="104">
        <v>3</v>
      </c>
      <c r="D904" s="104">
        <v>9</v>
      </c>
      <c r="E904" s="104">
        <v>6</v>
      </c>
      <c r="F904" s="104"/>
      <c r="G904" s="104">
        <v>101718902</v>
      </c>
      <c r="H904" s="208" t="s">
        <v>2171</v>
      </c>
      <c r="I904" s="217">
        <v>3417781.62</v>
      </c>
      <c r="J904" s="218" t="s">
        <v>2335</v>
      </c>
      <c r="K904" s="343">
        <v>42562</v>
      </c>
      <c r="L904" s="204" t="s">
        <v>34</v>
      </c>
      <c r="M904" s="82" t="s">
        <v>2173</v>
      </c>
      <c r="N904" s="133">
        <v>42563</v>
      </c>
      <c r="O904" s="220">
        <v>224534</v>
      </c>
      <c r="P904" s="219">
        <v>42783</v>
      </c>
      <c r="Q904" s="294"/>
    </row>
    <row r="905" spans="1:17" x14ac:dyDescent="0.25">
      <c r="A905" s="372" t="s">
        <v>6</v>
      </c>
      <c r="B905" s="27">
        <v>2</v>
      </c>
      <c r="C905" s="27">
        <v>3</v>
      </c>
      <c r="D905" s="27">
        <v>9</v>
      </c>
      <c r="E905" s="27">
        <v>8</v>
      </c>
      <c r="F905" s="27"/>
      <c r="G905" s="28" t="s">
        <v>8</v>
      </c>
      <c r="H905" s="29" t="s">
        <v>2339</v>
      </c>
      <c r="I905" s="30">
        <f>SUM(I906:I909)</f>
        <v>879077.66959999991</v>
      </c>
      <c r="J905" s="31"/>
      <c r="K905" s="338"/>
      <c r="L905" s="33"/>
      <c r="M905" s="34"/>
      <c r="N905" s="35"/>
      <c r="O905" s="97" t="s">
        <v>22</v>
      </c>
      <c r="P905" s="35"/>
      <c r="Q905" s="294"/>
    </row>
    <row r="906" spans="1:17" ht="25.5" x14ac:dyDescent="0.25">
      <c r="A906" s="374" t="s">
        <v>23</v>
      </c>
      <c r="B906" s="104">
        <v>2</v>
      </c>
      <c r="C906" s="104">
        <v>3</v>
      </c>
      <c r="D906" s="104">
        <v>9</v>
      </c>
      <c r="E906" s="104">
        <v>8</v>
      </c>
      <c r="F906" s="104"/>
      <c r="G906" s="104" t="s">
        <v>2265</v>
      </c>
      <c r="H906" s="77" t="s">
        <v>2340</v>
      </c>
      <c r="I906" s="78">
        <v>10030</v>
      </c>
      <c r="J906" s="79" t="s">
        <v>2341</v>
      </c>
      <c r="K906" s="343">
        <v>42325</v>
      </c>
      <c r="L906" s="81" t="s">
        <v>34</v>
      </c>
      <c r="M906" s="82" t="s">
        <v>2342</v>
      </c>
      <c r="N906" s="133">
        <v>0</v>
      </c>
      <c r="O906" s="322">
        <v>185191</v>
      </c>
      <c r="P906" s="133">
        <v>42325</v>
      </c>
      <c r="Q906" s="294">
        <v>1</v>
      </c>
    </row>
    <row r="907" spans="1:17" ht="25.5" x14ac:dyDescent="0.25">
      <c r="A907" s="374" t="s">
        <v>23</v>
      </c>
      <c r="B907" s="104">
        <v>2</v>
      </c>
      <c r="C907" s="104">
        <v>3</v>
      </c>
      <c r="D907" s="104">
        <v>9</v>
      </c>
      <c r="E907" s="104">
        <v>8</v>
      </c>
      <c r="F907" s="104"/>
      <c r="G907" s="104" t="s">
        <v>2273</v>
      </c>
      <c r="H907" s="77" t="s">
        <v>2258</v>
      </c>
      <c r="I907" s="78">
        <f>305951.72*1.18</f>
        <v>361023.02959999995</v>
      </c>
      <c r="J907" s="79" t="s">
        <v>2259</v>
      </c>
      <c r="K907" s="343">
        <v>42221</v>
      </c>
      <c r="L907" s="81" t="s">
        <v>34</v>
      </c>
      <c r="M907" s="82" t="s">
        <v>2260</v>
      </c>
      <c r="N907" s="133">
        <v>42356</v>
      </c>
      <c r="O907" s="136">
        <v>189381</v>
      </c>
      <c r="P907" s="133">
        <v>42375</v>
      </c>
      <c r="Q907" s="294"/>
    </row>
    <row r="908" spans="1:17" x14ac:dyDescent="0.25">
      <c r="A908" s="374" t="s">
        <v>23</v>
      </c>
      <c r="B908" s="104">
        <v>2</v>
      </c>
      <c r="C908" s="104">
        <v>3</v>
      </c>
      <c r="D908" s="104">
        <v>9</v>
      </c>
      <c r="E908" s="104">
        <v>8</v>
      </c>
      <c r="F908" s="104"/>
      <c r="G908" s="104" t="s">
        <v>2343</v>
      </c>
      <c r="H908" s="77" t="s">
        <v>337</v>
      </c>
      <c r="I908" s="78">
        <v>466818.62</v>
      </c>
      <c r="J908" s="79" t="s">
        <v>2344</v>
      </c>
      <c r="K908" s="343">
        <v>42468</v>
      </c>
      <c r="L908" s="81" t="s">
        <v>34</v>
      </c>
      <c r="M908" s="82" t="s">
        <v>2345</v>
      </c>
      <c r="N908" s="133">
        <v>42520</v>
      </c>
      <c r="O908" s="136">
        <v>206052</v>
      </c>
      <c r="P908" s="133">
        <v>42530</v>
      </c>
      <c r="Q908" s="294"/>
    </row>
    <row r="909" spans="1:17" ht="25.5" x14ac:dyDescent="0.25">
      <c r="A909" s="374" t="s">
        <v>23</v>
      </c>
      <c r="B909" s="104">
        <v>2</v>
      </c>
      <c r="C909" s="104">
        <v>3</v>
      </c>
      <c r="D909" s="104">
        <v>9</v>
      </c>
      <c r="E909" s="104">
        <v>8</v>
      </c>
      <c r="F909" s="104"/>
      <c r="G909" s="104" t="s">
        <v>2197</v>
      </c>
      <c r="H909" s="205" t="s">
        <v>2198</v>
      </c>
      <c r="I909" s="174">
        <v>41206.019999999997</v>
      </c>
      <c r="J909" s="175" t="s">
        <v>2199</v>
      </c>
      <c r="K909" s="343">
        <v>42557</v>
      </c>
      <c r="L909" s="81" t="s">
        <v>34</v>
      </c>
      <c r="M909" s="82" t="s">
        <v>2200</v>
      </c>
      <c r="N909" s="80">
        <v>42586</v>
      </c>
      <c r="O909" s="317">
        <v>214547</v>
      </c>
      <c r="P909" s="80">
        <v>42629</v>
      </c>
      <c r="Q909" s="294"/>
    </row>
    <row r="910" spans="1:17" x14ac:dyDescent="0.25">
      <c r="A910" s="372" t="s">
        <v>6</v>
      </c>
      <c r="B910" s="27">
        <v>2</v>
      </c>
      <c r="C910" s="27">
        <v>4</v>
      </c>
      <c r="D910" s="27">
        <v>1</v>
      </c>
      <c r="E910" s="27" t="s">
        <v>24</v>
      </c>
      <c r="F910" s="27">
        <v>2</v>
      </c>
      <c r="G910" s="28" t="s">
        <v>8</v>
      </c>
      <c r="H910" s="29" t="s">
        <v>2346</v>
      </c>
      <c r="I910" s="30">
        <f>SUM(I911)</f>
        <v>0</v>
      </c>
      <c r="J910" s="31"/>
      <c r="K910" s="338"/>
      <c r="L910" s="33"/>
      <c r="M910" s="34"/>
      <c r="N910" s="35"/>
      <c r="O910" s="97" t="s">
        <v>22</v>
      </c>
      <c r="P910" s="35"/>
      <c r="Q910" s="294"/>
    </row>
    <row r="911" spans="1:17" x14ac:dyDescent="0.25">
      <c r="A911" s="372"/>
      <c r="B911" s="27"/>
      <c r="C911" s="27"/>
      <c r="D911" s="27"/>
      <c r="E911" s="27"/>
      <c r="F911" s="27"/>
      <c r="G911" s="28"/>
      <c r="H911" s="29"/>
      <c r="I911" s="30"/>
      <c r="J911" s="31"/>
      <c r="K911" s="338"/>
      <c r="L911" s="33"/>
      <c r="M911" s="34"/>
      <c r="N911" s="35"/>
      <c r="O911" s="97"/>
      <c r="P911" s="35"/>
      <c r="Q911" s="294"/>
    </row>
    <row r="912" spans="1:17" ht="25.5" x14ac:dyDescent="0.25">
      <c r="A912" s="372" t="s">
        <v>6</v>
      </c>
      <c r="B912" s="27">
        <v>2</v>
      </c>
      <c r="C912" s="27">
        <v>4</v>
      </c>
      <c r="D912" s="27">
        <v>1</v>
      </c>
      <c r="E912" s="27">
        <v>2</v>
      </c>
      <c r="F912" s="27">
        <v>2</v>
      </c>
      <c r="G912" s="28" t="s">
        <v>8</v>
      </c>
      <c r="H912" s="29" t="s">
        <v>2347</v>
      </c>
      <c r="I912" s="30">
        <f>+I913</f>
        <v>4717690.2</v>
      </c>
      <c r="J912" s="31"/>
      <c r="K912" s="338"/>
      <c r="L912" s="33"/>
      <c r="M912" s="34"/>
      <c r="N912" s="35"/>
      <c r="O912" s="97" t="s">
        <v>22</v>
      </c>
      <c r="P912" s="35"/>
      <c r="Q912" s="294"/>
    </row>
    <row r="913" spans="1:17" ht="25.5" x14ac:dyDescent="0.25">
      <c r="A913" s="375" t="s">
        <v>23</v>
      </c>
      <c r="B913" s="76">
        <v>2</v>
      </c>
      <c r="C913" s="76">
        <v>7</v>
      </c>
      <c r="D913" s="76">
        <v>1</v>
      </c>
      <c r="E913" s="76">
        <v>2</v>
      </c>
      <c r="F913" s="76"/>
      <c r="G913" s="76" t="s">
        <v>2348</v>
      </c>
      <c r="H913" s="77" t="s">
        <v>2349</v>
      </c>
      <c r="I913" s="78">
        <v>4717690.2</v>
      </c>
      <c r="J913" s="79" t="s">
        <v>2350</v>
      </c>
      <c r="K913" s="343">
        <v>42706</v>
      </c>
      <c r="L913" s="81" t="s">
        <v>511</v>
      </c>
      <c r="M913" s="76" t="s">
        <v>2351</v>
      </c>
      <c r="N913" s="89">
        <v>42718</v>
      </c>
      <c r="O913" s="232">
        <v>219920</v>
      </c>
      <c r="P913" s="89">
        <v>42724</v>
      </c>
      <c r="Q913" s="294"/>
    </row>
    <row r="914" spans="1:17" ht="25.5" x14ac:dyDescent="0.25">
      <c r="A914" s="372" t="s">
        <v>6</v>
      </c>
      <c r="B914" s="27">
        <v>2</v>
      </c>
      <c r="C914" s="27">
        <v>4</v>
      </c>
      <c r="D914" s="27">
        <v>1</v>
      </c>
      <c r="E914" s="27">
        <v>6</v>
      </c>
      <c r="F914" s="27"/>
      <c r="G914" s="28" t="s">
        <v>8</v>
      </c>
      <c r="H914" s="29" t="s">
        <v>2352</v>
      </c>
      <c r="I914" s="30">
        <f>SUM(I915:I920)</f>
        <v>16278055.73</v>
      </c>
      <c r="J914" s="31"/>
      <c r="K914" s="338"/>
      <c r="L914" s="33"/>
      <c r="M914" s="34"/>
      <c r="N914" s="35"/>
      <c r="O914" s="97" t="s">
        <v>22</v>
      </c>
      <c r="P914" s="35"/>
      <c r="Q914" s="294"/>
    </row>
    <row r="915" spans="1:17" x14ac:dyDescent="0.25">
      <c r="A915" s="374" t="s">
        <v>23</v>
      </c>
      <c r="B915" s="104">
        <v>2</v>
      </c>
      <c r="C915" s="104">
        <v>4</v>
      </c>
      <c r="D915" s="104">
        <v>1</v>
      </c>
      <c r="E915" s="104">
        <v>6</v>
      </c>
      <c r="F915" s="104">
        <v>1</v>
      </c>
      <c r="G915" s="104" t="s">
        <v>2357</v>
      </c>
      <c r="H915" s="153" t="s">
        <v>2358</v>
      </c>
      <c r="I915" s="233">
        <v>10334411.26</v>
      </c>
      <c r="J915" s="230" t="s">
        <v>2359</v>
      </c>
      <c r="K915" s="356">
        <v>42489</v>
      </c>
      <c r="L915" s="109" t="s">
        <v>122</v>
      </c>
      <c r="M915" s="104" t="s">
        <v>1275</v>
      </c>
      <c r="N915" s="203">
        <v>42496</v>
      </c>
      <c r="O915" s="325">
        <v>206028</v>
      </c>
      <c r="P915" s="203">
        <v>42530</v>
      </c>
      <c r="Q915" s="294">
        <v>1</v>
      </c>
    </row>
    <row r="916" spans="1:17" x14ac:dyDescent="0.25">
      <c r="A916" s="374" t="s">
        <v>1516</v>
      </c>
      <c r="B916" s="104">
        <v>2</v>
      </c>
      <c r="C916" s="104">
        <v>4</v>
      </c>
      <c r="D916" s="104">
        <v>1</v>
      </c>
      <c r="E916" s="104">
        <v>6</v>
      </c>
      <c r="F916" s="104">
        <v>1</v>
      </c>
      <c r="G916" s="104" t="s">
        <v>2368</v>
      </c>
      <c r="H916" s="153" t="s">
        <v>2369</v>
      </c>
      <c r="I916" s="233">
        <v>800000</v>
      </c>
      <c r="J916" s="230" t="s">
        <v>2370</v>
      </c>
      <c r="K916" s="356">
        <v>42019</v>
      </c>
      <c r="L916" s="109" t="s">
        <v>630</v>
      </c>
      <c r="M916" s="104" t="s">
        <v>2371</v>
      </c>
      <c r="N916" s="203">
        <v>42544</v>
      </c>
      <c r="O916" s="202">
        <v>207777</v>
      </c>
      <c r="P916" s="203">
        <v>42549</v>
      </c>
      <c r="Q916" s="294"/>
    </row>
    <row r="917" spans="1:17" x14ac:dyDescent="0.25">
      <c r="A917" s="374" t="s">
        <v>23</v>
      </c>
      <c r="B917" s="104">
        <v>2</v>
      </c>
      <c r="C917" s="104">
        <v>4</v>
      </c>
      <c r="D917" s="104">
        <v>1</v>
      </c>
      <c r="E917" s="104">
        <v>6</v>
      </c>
      <c r="F917" s="104">
        <v>1</v>
      </c>
      <c r="G917" s="104" t="s">
        <v>2357</v>
      </c>
      <c r="H917" s="153" t="s">
        <v>2358</v>
      </c>
      <c r="I917" s="233">
        <v>2066885.15</v>
      </c>
      <c r="J917" s="230" t="s">
        <v>2360</v>
      </c>
      <c r="K917" s="356">
        <v>42538</v>
      </c>
      <c r="L917" s="109" t="s">
        <v>122</v>
      </c>
      <c r="M917" s="104" t="s">
        <v>2361</v>
      </c>
      <c r="N917" s="203"/>
      <c r="O917" s="202">
        <v>208766</v>
      </c>
      <c r="P917" s="203">
        <v>42559</v>
      </c>
      <c r="Q917" s="294"/>
    </row>
    <row r="918" spans="1:17" x14ac:dyDescent="0.25">
      <c r="A918" s="374" t="s">
        <v>23</v>
      </c>
      <c r="B918" s="104">
        <v>2</v>
      </c>
      <c r="C918" s="104">
        <v>4</v>
      </c>
      <c r="D918" s="104">
        <v>1</v>
      </c>
      <c r="E918" s="104">
        <v>6</v>
      </c>
      <c r="F918" s="104">
        <v>1</v>
      </c>
      <c r="G918" s="104" t="s">
        <v>2353</v>
      </c>
      <c r="H918" s="153" t="s">
        <v>2354</v>
      </c>
      <c r="I918" s="233">
        <v>2021361.87</v>
      </c>
      <c r="J918" s="230" t="s">
        <v>2355</v>
      </c>
      <c r="K918" s="356">
        <v>41834</v>
      </c>
      <c r="L918" s="109" t="s">
        <v>511</v>
      </c>
      <c r="M918" s="104" t="s">
        <v>2356</v>
      </c>
      <c r="N918" s="203">
        <v>42593</v>
      </c>
      <c r="O918" s="325">
        <v>212789</v>
      </c>
      <c r="P918" s="203">
        <v>42606</v>
      </c>
      <c r="Q918" s="294">
        <v>1</v>
      </c>
    </row>
    <row r="919" spans="1:17" ht="25.5" x14ac:dyDescent="0.25">
      <c r="A919" s="374" t="s">
        <v>23</v>
      </c>
      <c r="B919" s="104">
        <v>2</v>
      </c>
      <c r="C919" s="104">
        <v>4</v>
      </c>
      <c r="D919" s="104">
        <v>1</v>
      </c>
      <c r="E919" s="104">
        <v>6</v>
      </c>
      <c r="F919" s="104">
        <v>1</v>
      </c>
      <c r="G919" s="104" t="s">
        <v>2362</v>
      </c>
      <c r="H919" s="153" t="s">
        <v>2363</v>
      </c>
      <c r="I919" s="233">
        <v>400000</v>
      </c>
      <c r="J919" s="230" t="s">
        <v>2364</v>
      </c>
      <c r="K919" s="356">
        <v>41859</v>
      </c>
      <c r="L919" s="109" t="s">
        <v>630</v>
      </c>
      <c r="M919" s="104" t="s">
        <v>1358</v>
      </c>
      <c r="N919" s="203">
        <v>42670</v>
      </c>
      <c r="O919" s="202">
        <v>216332</v>
      </c>
      <c r="P919" s="203">
        <v>42671</v>
      </c>
      <c r="Q919" s="294"/>
    </row>
    <row r="920" spans="1:17" ht="25.5" x14ac:dyDescent="0.25">
      <c r="A920" s="374" t="s">
        <v>23</v>
      </c>
      <c r="B920" s="104">
        <v>2</v>
      </c>
      <c r="C920" s="104">
        <v>4</v>
      </c>
      <c r="D920" s="104">
        <v>1</v>
      </c>
      <c r="E920" s="104">
        <v>6</v>
      </c>
      <c r="F920" s="104">
        <v>1</v>
      </c>
      <c r="G920" s="104" t="s">
        <v>2365</v>
      </c>
      <c r="H920" s="153" t="s">
        <v>2366</v>
      </c>
      <c r="I920" s="233">
        <v>655397.44999999995</v>
      </c>
      <c r="J920" s="233" t="s">
        <v>2367</v>
      </c>
      <c r="K920" s="356"/>
      <c r="L920" s="109"/>
      <c r="M920" s="104"/>
      <c r="N920" s="203"/>
      <c r="O920" s="202">
        <v>224186</v>
      </c>
      <c r="P920" s="203">
        <v>42780</v>
      </c>
      <c r="Q920" s="294"/>
    </row>
    <row r="921" spans="1:17" ht="25.5" x14ac:dyDescent="0.25">
      <c r="A921" s="372" t="s">
        <v>6</v>
      </c>
      <c r="B921" s="27">
        <v>2</v>
      </c>
      <c r="C921" s="27">
        <v>4</v>
      </c>
      <c r="D921" s="27">
        <v>2</v>
      </c>
      <c r="E921" s="27">
        <v>2</v>
      </c>
      <c r="F921" s="27"/>
      <c r="G921" s="28" t="s">
        <v>8</v>
      </c>
      <c r="H921" s="29" t="s">
        <v>2372</v>
      </c>
      <c r="I921" s="30">
        <f>+I922</f>
        <v>611974.40000000002</v>
      </c>
      <c r="J921" s="31"/>
      <c r="K921" s="338"/>
      <c r="L921" s="33"/>
      <c r="M921" s="34"/>
      <c r="N921" s="35"/>
      <c r="O921" s="97" t="s">
        <v>22</v>
      </c>
      <c r="P921" s="35"/>
      <c r="Q921" s="294"/>
    </row>
    <row r="922" spans="1:17" x14ac:dyDescent="0.25">
      <c r="A922" s="374" t="s">
        <v>23</v>
      </c>
      <c r="B922" s="104">
        <v>2</v>
      </c>
      <c r="C922" s="104">
        <v>4</v>
      </c>
      <c r="D922" s="104">
        <v>2</v>
      </c>
      <c r="E922" s="104">
        <v>2</v>
      </c>
      <c r="F922" s="104"/>
      <c r="G922" s="104" t="s">
        <v>2373</v>
      </c>
      <c r="H922" s="153" t="s">
        <v>2374</v>
      </c>
      <c r="I922" s="78">
        <v>611974.40000000002</v>
      </c>
      <c r="J922" s="230" t="s">
        <v>2375</v>
      </c>
      <c r="K922" s="356" t="s">
        <v>2893</v>
      </c>
      <c r="L922" s="109" t="s">
        <v>113</v>
      </c>
      <c r="M922" s="104" t="s">
        <v>866</v>
      </c>
      <c r="N922" s="203">
        <v>42523</v>
      </c>
      <c r="O922" s="333">
        <v>206889</v>
      </c>
      <c r="P922" s="203">
        <v>42538</v>
      </c>
      <c r="Q922" s="294">
        <v>4</v>
      </c>
    </row>
    <row r="923" spans="1:17" x14ac:dyDescent="0.25">
      <c r="A923" s="372" t="s">
        <v>6</v>
      </c>
      <c r="B923" s="27">
        <v>2</v>
      </c>
      <c r="C923" s="27">
        <v>4</v>
      </c>
      <c r="D923" s="27">
        <v>9</v>
      </c>
      <c r="E923" s="27">
        <v>1</v>
      </c>
      <c r="F923" s="27">
        <v>1</v>
      </c>
      <c r="G923" s="28" t="s">
        <v>8</v>
      </c>
      <c r="H923" s="234" t="s">
        <v>2376</v>
      </c>
      <c r="I923" s="30">
        <f>SUBTOTAL(9,I924:I925)</f>
        <v>60093325</v>
      </c>
      <c r="J923" s="235"/>
      <c r="K923" s="357"/>
      <c r="L923" s="236"/>
      <c r="M923" s="27"/>
      <c r="N923" s="237"/>
      <c r="O923" s="238"/>
      <c r="P923" s="237"/>
      <c r="Q923" s="294"/>
    </row>
    <row r="924" spans="1:17" x14ac:dyDescent="0.25">
      <c r="A924" s="378" t="s">
        <v>23</v>
      </c>
      <c r="B924" s="239">
        <v>2</v>
      </c>
      <c r="C924" s="239">
        <v>4</v>
      </c>
      <c r="D924" s="239">
        <v>9</v>
      </c>
      <c r="E924" s="239">
        <v>1</v>
      </c>
      <c r="F924" s="239">
        <v>1</v>
      </c>
      <c r="G924" s="104" t="s">
        <v>94</v>
      </c>
      <c r="H924" s="240" t="s">
        <v>0</v>
      </c>
      <c r="I924" s="241">
        <v>18547725</v>
      </c>
      <c r="J924" s="242" t="s">
        <v>2377</v>
      </c>
      <c r="K924" s="358">
        <v>42494</v>
      </c>
      <c r="L924" s="243" t="s">
        <v>2378</v>
      </c>
      <c r="M924" s="104" t="s">
        <v>2379</v>
      </c>
      <c r="N924" s="244">
        <v>42526</v>
      </c>
      <c r="O924" s="325">
        <v>206347</v>
      </c>
      <c r="P924" s="244">
        <v>42531</v>
      </c>
      <c r="Q924" s="294">
        <v>1</v>
      </c>
    </row>
    <row r="925" spans="1:17" x14ac:dyDescent="0.25">
      <c r="A925" s="378" t="s">
        <v>23</v>
      </c>
      <c r="B925" s="239">
        <v>2</v>
      </c>
      <c r="C925" s="239">
        <v>4</v>
      </c>
      <c r="D925" s="239">
        <v>9</v>
      </c>
      <c r="E925" s="239">
        <v>1</v>
      </c>
      <c r="F925" s="239">
        <v>1</v>
      </c>
      <c r="G925" s="104" t="s">
        <v>94</v>
      </c>
      <c r="H925" s="240" t="s">
        <v>0</v>
      </c>
      <c r="I925" s="241">
        <v>41545600</v>
      </c>
      <c r="J925" s="242" t="s">
        <v>2380</v>
      </c>
      <c r="K925" s="358">
        <v>42544</v>
      </c>
      <c r="L925" s="243"/>
      <c r="M925" s="104" t="s">
        <v>2381</v>
      </c>
      <c r="N925" s="245">
        <v>42540</v>
      </c>
      <c r="O925" s="325">
        <v>207464</v>
      </c>
      <c r="P925" s="244">
        <v>42544</v>
      </c>
      <c r="Q925" s="294">
        <v>1</v>
      </c>
    </row>
    <row r="926" spans="1:17" x14ac:dyDescent="0.25">
      <c r="A926" s="372" t="s">
        <v>6</v>
      </c>
      <c r="B926" s="27">
        <v>2</v>
      </c>
      <c r="C926" s="27">
        <v>6</v>
      </c>
      <c r="D926" s="27">
        <v>1</v>
      </c>
      <c r="E926" s="27">
        <v>1</v>
      </c>
      <c r="F926" s="27"/>
      <c r="G926" s="28" t="s">
        <v>8</v>
      </c>
      <c r="H926" s="29" t="s">
        <v>2382</v>
      </c>
      <c r="I926" s="30">
        <f>SUM(I927:I976)</f>
        <v>187044531.21000004</v>
      </c>
      <c r="J926" s="31"/>
      <c r="K926" s="338"/>
      <c r="L926" s="33"/>
      <c r="M926" s="34"/>
      <c r="N926" s="35"/>
      <c r="O926" s="97" t="s">
        <v>22</v>
      </c>
      <c r="P926" s="35"/>
      <c r="Q926" s="294"/>
    </row>
    <row r="927" spans="1:17" x14ac:dyDescent="0.25">
      <c r="A927" s="374" t="s">
        <v>23</v>
      </c>
      <c r="B927" s="104" t="s">
        <v>30</v>
      </c>
      <c r="C927" s="104" t="s">
        <v>341</v>
      </c>
      <c r="D927" s="104" t="s">
        <v>24</v>
      </c>
      <c r="E927" s="104" t="s">
        <v>24</v>
      </c>
      <c r="F927" s="104" t="s">
        <v>24</v>
      </c>
      <c r="G927" s="104" t="s">
        <v>2509</v>
      </c>
      <c r="H927" s="77" t="s">
        <v>2510</v>
      </c>
      <c r="I927" s="78">
        <v>5982694.4000000004</v>
      </c>
      <c r="J927" s="79" t="s">
        <v>2511</v>
      </c>
      <c r="K927" s="343">
        <v>42767</v>
      </c>
      <c r="L927" s="81" t="s">
        <v>34</v>
      </c>
      <c r="M927" s="76" t="s">
        <v>2512</v>
      </c>
      <c r="N927" s="190">
        <v>42768</v>
      </c>
      <c r="O927" s="135" t="s">
        <v>2513</v>
      </c>
      <c r="P927" s="133"/>
      <c r="Q927" s="294"/>
    </row>
    <row r="928" spans="1:17" ht="25.5" x14ac:dyDescent="0.25">
      <c r="A928" s="374" t="s">
        <v>23</v>
      </c>
      <c r="B928" s="104">
        <v>2</v>
      </c>
      <c r="C928" s="104">
        <v>6</v>
      </c>
      <c r="D928" s="104">
        <v>1</v>
      </c>
      <c r="E928" s="104">
        <v>1</v>
      </c>
      <c r="F928" s="104">
        <v>1</v>
      </c>
      <c r="G928" s="191" t="s">
        <v>2065</v>
      </c>
      <c r="H928" s="77" t="s">
        <v>2066</v>
      </c>
      <c r="I928" s="78">
        <v>97240.61</v>
      </c>
      <c r="J928" s="79" t="s">
        <v>2071</v>
      </c>
      <c r="K928" s="343">
        <v>42311</v>
      </c>
      <c r="L928" s="81" t="s">
        <v>34</v>
      </c>
      <c r="M928" s="135" t="s">
        <v>2072</v>
      </c>
      <c r="N928" s="133">
        <v>42334</v>
      </c>
      <c r="O928" s="135" t="s">
        <v>2073</v>
      </c>
      <c r="P928" s="133">
        <v>42368</v>
      </c>
      <c r="Q928" s="294"/>
    </row>
    <row r="929" spans="1:17" x14ac:dyDescent="0.25">
      <c r="A929" s="374" t="s">
        <v>23</v>
      </c>
      <c r="B929" s="104">
        <v>2</v>
      </c>
      <c r="C929" s="104">
        <v>6</v>
      </c>
      <c r="D929" s="104">
        <v>1</v>
      </c>
      <c r="E929" s="104">
        <v>1</v>
      </c>
      <c r="F929" s="104">
        <v>1</v>
      </c>
      <c r="G929" s="104" t="s">
        <v>2383</v>
      </c>
      <c r="H929" s="77" t="s">
        <v>2384</v>
      </c>
      <c r="I929" s="78">
        <v>16153067.199999999</v>
      </c>
      <c r="J929" s="79" t="s">
        <v>2385</v>
      </c>
      <c r="K929" s="343">
        <v>42353</v>
      </c>
      <c r="L929" s="81" t="s">
        <v>34</v>
      </c>
      <c r="M929" s="82" t="s">
        <v>2386</v>
      </c>
      <c r="N929" s="80">
        <v>42408</v>
      </c>
      <c r="O929" s="317">
        <v>193482</v>
      </c>
      <c r="P929" s="80">
        <v>42410</v>
      </c>
      <c r="Q929" s="294">
        <v>1</v>
      </c>
    </row>
    <row r="930" spans="1:17" x14ac:dyDescent="0.25">
      <c r="A930" s="374" t="s">
        <v>23</v>
      </c>
      <c r="B930" s="104">
        <v>2</v>
      </c>
      <c r="C930" s="104">
        <v>6</v>
      </c>
      <c r="D930" s="104">
        <v>1</v>
      </c>
      <c r="E930" s="104">
        <v>1</v>
      </c>
      <c r="F930" s="104">
        <v>1</v>
      </c>
      <c r="G930" s="104" t="s">
        <v>2383</v>
      </c>
      <c r="H930" s="77" t="s">
        <v>2384</v>
      </c>
      <c r="I930" s="78">
        <v>3194401.6</v>
      </c>
      <c r="J930" s="79" t="s">
        <v>2387</v>
      </c>
      <c r="K930" s="343">
        <v>42397</v>
      </c>
      <c r="L930" s="81" t="s">
        <v>34</v>
      </c>
      <c r="M930" s="82" t="s">
        <v>2388</v>
      </c>
      <c r="N930" s="80">
        <v>42426</v>
      </c>
      <c r="O930" s="317">
        <v>198082</v>
      </c>
      <c r="P930" s="80">
        <v>42433</v>
      </c>
      <c r="Q930" s="294">
        <v>1</v>
      </c>
    </row>
    <row r="931" spans="1:17" x14ac:dyDescent="0.25">
      <c r="A931" s="374" t="s">
        <v>23</v>
      </c>
      <c r="B931" s="104">
        <v>2</v>
      </c>
      <c r="C931" s="104">
        <v>6</v>
      </c>
      <c r="D931" s="104">
        <v>1</v>
      </c>
      <c r="E931" s="104">
        <v>1</v>
      </c>
      <c r="F931" s="104">
        <v>1</v>
      </c>
      <c r="G931" s="104">
        <v>101730951</v>
      </c>
      <c r="H931" s="77" t="s">
        <v>2389</v>
      </c>
      <c r="I931" s="78">
        <v>387916.03</v>
      </c>
      <c r="J931" s="79" t="s">
        <v>2390</v>
      </c>
      <c r="K931" s="343">
        <v>42419</v>
      </c>
      <c r="L931" s="81" t="s">
        <v>34</v>
      </c>
      <c r="M931" s="82" t="s">
        <v>2391</v>
      </c>
      <c r="N931" s="80">
        <v>42440</v>
      </c>
      <c r="O931" s="83">
        <v>198788</v>
      </c>
      <c r="P931" s="80">
        <v>42445</v>
      </c>
      <c r="Q931" s="294"/>
    </row>
    <row r="932" spans="1:17" x14ac:dyDescent="0.25">
      <c r="A932" s="374" t="s">
        <v>23</v>
      </c>
      <c r="B932" s="104">
        <v>2</v>
      </c>
      <c r="C932" s="104">
        <v>6</v>
      </c>
      <c r="D932" s="104">
        <v>1</v>
      </c>
      <c r="E932" s="104">
        <v>1</v>
      </c>
      <c r="F932" s="104">
        <v>1</v>
      </c>
      <c r="G932" s="104" t="s">
        <v>2383</v>
      </c>
      <c r="H932" s="77" t="s">
        <v>2384</v>
      </c>
      <c r="I932" s="78">
        <v>2389075.2000000002</v>
      </c>
      <c r="J932" s="79" t="s">
        <v>2392</v>
      </c>
      <c r="K932" s="343">
        <v>41880</v>
      </c>
      <c r="L932" s="81" t="s">
        <v>34</v>
      </c>
      <c r="M932" s="82" t="s">
        <v>2393</v>
      </c>
      <c r="N932" s="80">
        <v>42228</v>
      </c>
      <c r="O932" s="317">
        <v>200764</v>
      </c>
      <c r="P932" s="80">
        <v>42472</v>
      </c>
      <c r="Q932" s="294">
        <v>1</v>
      </c>
    </row>
    <row r="933" spans="1:17" x14ac:dyDescent="0.25">
      <c r="A933" s="374" t="s">
        <v>23</v>
      </c>
      <c r="B933" s="104">
        <v>2</v>
      </c>
      <c r="C933" s="104">
        <v>6</v>
      </c>
      <c r="D933" s="104">
        <v>1</v>
      </c>
      <c r="E933" s="104">
        <v>1</v>
      </c>
      <c r="F933" s="104">
        <v>1</v>
      </c>
      <c r="G933" s="189">
        <v>101022574</v>
      </c>
      <c r="H933" s="77" t="s">
        <v>2394</v>
      </c>
      <c r="I933" s="78">
        <v>985654</v>
      </c>
      <c r="J933" s="79" t="s">
        <v>1075</v>
      </c>
      <c r="K933" s="344">
        <v>42459</v>
      </c>
      <c r="L933" s="81" t="s">
        <v>34</v>
      </c>
      <c r="M933" s="82" t="s">
        <v>1691</v>
      </c>
      <c r="N933" s="80"/>
      <c r="O933" s="317">
        <v>200956</v>
      </c>
      <c r="P933" s="80">
        <v>42474</v>
      </c>
      <c r="Q933" s="294">
        <v>1</v>
      </c>
    </row>
    <row r="934" spans="1:17" x14ac:dyDescent="0.25">
      <c r="A934" s="374" t="s">
        <v>23</v>
      </c>
      <c r="B934" s="104">
        <v>2</v>
      </c>
      <c r="C934" s="104">
        <v>6</v>
      </c>
      <c r="D934" s="104">
        <v>1</v>
      </c>
      <c r="E934" s="104">
        <v>1</v>
      </c>
      <c r="F934" s="104">
        <v>1</v>
      </c>
      <c r="G934" s="104">
        <v>131007554</v>
      </c>
      <c r="H934" s="77" t="s">
        <v>2395</v>
      </c>
      <c r="I934" s="78">
        <v>1409628</v>
      </c>
      <c r="J934" s="79" t="s">
        <v>409</v>
      </c>
      <c r="K934" s="343">
        <v>42422</v>
      </c>
      <c r="L934" s="81" t="s">
        <v>34</v>
      </c>
      <c r="M934" s="82" t="s">
        <v>2396</v>
      </c>
      <c r="N934" s="80">
        <v>42474</v>
      </c>
      <c r="O934" s="317">
        <v>201016</v>
      </c>
      <c r="P934" s="80">
        <v>42474</v>
      </c>
      <c r="Q934" s="294">
        <v>1</v>
      </c>
    </row>
    <row r="935" spans="1:17" x14ac:dyDescent="0.25">
      <c r="A935" s="374" t="s">
        <v>23</v>
      </c>
      <c r="B935" s="104">
        <v>2</v>
      </c>
      <c r="C935" s="104">
        <v>6</v>
      </c>
      <c r="D935" s="104">
        <v>1</v>
      </c>
      <c r="E935" s="104">
        <v>1</v>
      </c>
      <c r="F935" s="104">
        <v>1</v>
      </c>
      <c r="G935" s="104">
        <v>130532011</v>
      </c>
      <c r="H935" s="77" t="s">
        <v>2397</v>
      </c>
      <c r="I935" s="78">
        <v>60810.12</v>
      </c>
      <c r="J935" s="79" t="s">
        <v>2398</v>
      </c>
      <c r="K935" s="343">
        <v>42419</v>
      </c>
      <c r="L935" s="81" t="s">
        <v>34</v>
      </c>
      <c r="M935" s="82" t="s">
        <v>1405</v>
      </c>
      <c r="N935" s="80">
        <v>42458</v>
      </c>
      <c r="O935" s="83">
        <v>202854</v>
      </c>
      <c r="P935" s="80">
        <v>42495</v>
      </c>
      <c r="Q935" s="294"/>
    </row>
    <row r="936" spans="1:17" x14ac:dyDescent="0.25">
      <c r="A936" s="374" t="s">
        <v>23</v>
      </c>
      <c r="B936" s="104">
        <v>2</v>
      </c>
      <c r="C936" s="104">
        <v>6</v>
      </c>
      <c r="D936" s="104">
        <v>1</v>
      </c>
      <c r="E936" s="104">
        <v>1</v>
      </c>
      <c r="F936" s="104">
        <v>1</v>
      </c>
      <c r="G936" s="76">
        <v>130598444</v>
      </c>
      <c r="H936" s="77" t="s">
        <v>2399</v>
      </c>
      <c r="I936" s="78">
        <v>1052504.28</v>
      </c>
      <c r="J936" s="79" t="s">
        <v>1075</v>
      </c>
      <c r="K936" s="344">
        <v>42438</v>
      </c>
      <c r="L936" s="81" t="s">
        <v>34</v>
      </c>
      <c r="M936" s="82" t="s">
        <v>2400</v>
      </c>
      <c r="N936" s="80">
        <v>42471</v>
      </c>
      <c r="O936" s="317">
        <v>204722</v>
      </c>
      <c r="P936" s="80">
        <v>42510</v>
      </c>
      <c r="Q936" s="294">
        <v>1</v>
      </c>
    </row>
    <row r="937" spans="1:17" x14ac:dyDescent="0.25">
      <c r="A937" s="374" t="s">
        <v>23</v>
      </c>
      <c r="B937" s="104">
        <v>2</v>
      </c>
      <c r="C937" s="104">
        <v>6</v>
      </c>
      <c r="D937" s="104">
        <v>1</v>
      </c>
      <c r="E937" s="104">
        <v>1</v>
      </c>
      <c r="F937" s="104">
        <v>1</v>
      </c>
      <c r="G937" s="104" t="s">
        <v>2383</v>
      </c>
      <c r="H937" s="77" t="s">
        <v>2384</v>
      </c>
      <c r="I937" s="78">
        <v>6621593.5999999996</v>
      </c>
      <c r="J937" s="79" t="s">
        <v>2404</v>
      </c>
      <c r="K937" s="343">
        <v>42356</v>
      </c>
      <c r="L937" s="81" t="s">
        <v>34</v>
      </c>
      <c r="M937" s="82" t="s">
        <v>2405</v>
      </c>
      <c r="N937" s="80">
        <v>42520</v>
      </c>
      <c r="O937" s="83">
        <v>205829</v>
      </c>
      <c r="P937" s="80">
        <v>42527</v>
      </c>
      <c r="Q937" s="294"/>
    </row>
    <row r="938" spans="1:17" x14ac:dyDescent="0.25">
      <c r="A938" s="374" t="s">
        <v>23</v>
      </c>
      <c r="B938" s="104">
        <v>2</v>
      </c>
      <c r="C938" s="104">
        <v>6</v>
      </c>
      <c r="D938" s="104">
        <v>1</v>
      </c>
      <c r="E938" s="104">
        <v>1</v>
      </c>
      <c r="F938" s="104">
        <v>1</v>
      </c>
      <c r="G938" s="104" t="s">
        <v>2406</v>
      </c>
      <c r="H938" s="77" t="s">
        <v>2407</v>
      </c>
      <c r="I938" s="78">
        <v>7598835.0199999996</v>
      </c>
      <c r="J938" s="79" t="s">
        <v>1436</v>
      </c>
      <c r="K938" s="343">
        <v>42382</v>
      </c>
      <c r="L938" s="81" t="s">
        <v>34</v>
      </c>
      <c r="M938" s="82" t="s">
        <v>2408</v>
      </c>
      <c r="N938" s="80"/>
      <c r="O938" s="83">
        <v>206654</v>
      </c>
      <c r="P938" s="80">
        <v>42511</v>
      </c>
      <c r="Q938" s="294"/>
    </row>
    <row r="939" spans="1:17" x14ac:dyDescent="0.25">
      <c r="A939" s="374" t="s">
        <v>23</v>
      </c>
      <c r="B939" s="104">
        <v>2</v>
      </c>
      <c r="C939" s="104">
        <v>6</v>
      </c>
      <c r="D939" s="104">
        <v>1</v>
      </c>
      <c r="E939" s="104">
        <v>1</v>
      </c>
      <c r="F939" s="104">
        <v>1</v>
      </c>
      <c r="G939" s="104">
        <v>101730951</v>
      </c>
      <c r="H939" s="77" t="s">
        <v>2389</v>
      </c>
      <c r="I939" s="78">
        <v>1641716.06</v>
      </c>
      <c r="J939" s="79" t="s">
        <v>2409</v>
      </c>
      <c r="K939" s="343">
        <v>42471</v>
      </c>
      <c r="L939" s="81" t="s">
        <v>34</v>
      </c>
      <c r="M939" s="82" t="s">
        <v>2410</v>
      </c>
      <c r="N939" s="80">
        <v>42520</v>
      </c>
      <c r="O939" s="317">
        <v>207375</v>
      </c>
      <c r="P939" s="80">
        <v>42543</v>
      </c>
      <c r="Q939" s="294">
        <v>1</v>
      </c>
    </row>
    <row r="940" spans="1:17" x14ac:dyDescent="0.25">
      <c r="A940" s="374" t="s">
        <v>23</v>
      </c>
      <c r="B940" s="104">
        <v>2</v>
      </c>
      <c r="C940" s="104">
        <v>6</v>
      </c>
      <c r="D940" s="104">
        <v>1</v>
      </c>
      <c r="E940" s="104">
        <v>1</v>
      </c>
      <c r="F940" s="104">
        <v>1</v>
      </c>
      <c r="G940" s="104" t="s">
        <v>2383</v>
      </c>
      <c r="H940" s="77" t="s">
        <v>2384</v>
      </c>
      <c r="I940" s="78">
        <v>1191885.49</v>
      </c>
      <c r="J940" s="79" t="s">
        <v>2411</v>
      </c>
      <c r="K940" s="343">
        <v>41925</v>
      </c>
      <c r="L940" s="81" t="s">
        <v>34</v>
      </c>
      <c r="M940" s="82" t="s">
        <v>2412</v>
      </c>
      <c r="N940" s="80">
        <v>42522</v>
      </c>
      <c r="O940" s="317">
        <v>207391</v>
      </c>
      <c r="P940" s="80">
        <v>42543</v>
      </c>
      <c r="Q940" s="294">
        <v>1</v>
      </c>
    </row>
    <row r="941" spans="1:17" x14ac:dyDescent="0.25">
      <c r="A941" s="374" t="s">
        <v>23</v>
      </c>
      <c r="B941" s="104">
        <v>2</v>
      </c>
      <c r="C941" s="104">
        <v>6</v>
      </c>
      <c r="D941" s="104">
        <v>1</v>
      </c>
      <c r="E941" s="104">
        <v>1</v>
      </c>
      <c r="F941" s="104">
        <v>1</v>
      </c>
      <c r="G941" s="104" t="s">
        <v>2413</v>
      </c>
      <c r="H941" s="77" t="s">
        <v>2414</v>
      </c>
      <c r="I941" s="78">
        <v>703500</v>
      </c>
      <c r="J941" s="79" t="s">
        <v>2415</v>
      </c>
      <c r="K941" s="343">
        <v>42502</v>
      </c>
      <c r="L941" s="81" t="s">
        <v>34</v>
      </c>
      <c r="M941" s="82" t="s">
        <v>2416</v>
      </c>
      <c r="N941" s="80">
        <v>42530</v>
      </c>
      <c r="O941" s="83">
        <v>207425</v>
      </c>
      <c r="P941" s="110">
        <v>42543</v>
      </c>
      <c r="Q941" s="294"/>
    </row>
    <row r="942" spans="1:17" ht="25.5" x14ac:dyDescent="0.25">
      <c r="A942" s="374" t="s">
        <v>23</v>
      </c>
      <c r="B942" s="104">
        <v>2</v>
      </c>
      <c r="C942" s="104">
        <v>6</v>
      </c>
      <c r="D942" s="104">
        <v>1</v>
      </c>
      <c r="E942" s="104">
        <v>1</v>
      </c>
      <c r="F942" s="104">
        <v>1</v>
      </c>
      <c r="G942" s="104" t="s">
        <v>2417</v>
      </c>
      <c r="H942" s="77" t="s">
        <v>2418</v>
      </c>
      <c r="I942" s="78">
        <v>9776347.1999999993</v>
      </c>
      <c r="J942" s="79" t="s">
        <v>1208</v>
      </c>
      <c r="K942" s="343">
        <v>42340</v>
      </c>
      <c r="L942" s="81" t="s">
        <v>34</v>
      </c>
      <c r="M942" s="82" t="s">
        <v>2419</v>
      </c>
      <c r="N942" s="80">
        <v>42536</v>
      </c>
      <c r="O942" s="83">
        <v>207484</v>
      </c>
      <c r="P942" s="80">
        <v>42544</v>
      </c>
      <c r="Q942" s="294"/>
    </row>
    <row r="943" spans="1:17" x14ac:dyDescent="0.25">
      <c r="A943" s="374" t="s">
        <v>23</v>
      </c>
      <c r="B943" s="104">
        <v>2</v>
      </c>
      <c r="C943" s="104">
        <v>6</v>
      </c>
      <c r="D943" s="104">
        <v>1</v>
      </c>
      <c r="E943" s="104">
        <v>1</v>
      </c>
      <c r="F943" s="104">
        <v>1</v>
      </c>
      <c r="G943" s="104">
        <v>130873453</v>
      </c>
      <c r="H943" s="77" t="s">
        <v>385</v>
      </c>
      <c r="I943" s="78">
        <v>2232371.2000000002</v>
      </c>
      <c r="J943" s="79" t="s">
        <v>2420</v>
      </c>
      <c r="K943" s="343">
        <v>42513</v>
      </c>
      <c r="L943" s="81" t="s">
        <v>34</v>
      </c>
      <c r="M943" s="82" t="s">
        <v>2421</v>
      </c>
      <c r="N943" s="80">
        <v>42536</v>
      </c>
      <c r="O943" s="317">
        <v>207567</v>
      </c>
      <c r="P943" s="80">
        <v>42606</v>
      </c>
      <c r="Q943" s="294">
        <v>1</v>
      </c>
    </row>
    <row r="944" spans="1:17" x14ac:dyDescent="0.25">
      <c r="A944" s="374" t="s">
        <v>23</v>
      </c>
      <c r="B944" s="104">
        <v>2</v>
      </c>
      <c r="C944" s="104">
        <v>6</v>
      </c>
      <c r="D944" s="104">
        <v>1</v>
      </c>
      <c r="E944" s="104">
        <v>1</v>
      </c>
      <c r="F944" s="104">
        <v>1</v>
      </c>
      <c r="G944" s="104" t="s">
        <v>2142</v>
      </c>
      <c r="H944" s="144" t="s">
        <v>2143</v>
      </c>
      <c r="I944" s="78">
        <v>3399816</v>
      </c>
      <c r="J944" s="79" t="s">
        <v>2422</v>
      </c>
      <c r="K944" s="343">
        <v>42487</v>
      </c>
      <c r="L944" s="81" t="s">
        <v>34</v>
      </c>
      <c r="M944" s="82" t="s">
        <v>2423</v>
      </c>
      <c r="N944" s="80">
        <v>42528</v>
      </c>
      <c r="O944" s="83">
        <v>207768</v>
      </c>
      <c r="P944" s="80">
        <v>42556</v>
      </c>
      <c r="Q944" s="294"/>
    </row>
    <row r="945" spans="1:17" x14ac:dyDescent="0.25">
      <c r="A945" s="374" t="s">
        <v>23</v>
      </c>
      <c r="B945" s="104">
        <v>2</v>
      </c>
      <c r="C945" s="104">
        <v>6</v>
      </c>
      <c r="D945" s="104">
        <v>1</v>
      </c>
      <c r="E945" s="104">
        <v>1</v>
      </c>
      <c r="F945" s="104">
        <v>1</v>
      </c>
      <c r="G945" s="104" t="s">
        <v>367</v>
      </c>
      <c r="H945" s="77" t="s">
        <v>368</v>
      </c>
      <c r="I945" s="78">
        <v>802400</v>
      </c>
      <c r="J945" s="79" t="s">
        <v>395</v>
      </c>
      <c r="K945" s="343">
        <v>42482</v>
      </c>
      <c r="L945" s="81" t="s">
        <v>34</v>
      </c>
      <c r="M945" s="82" t="s">
        <v>2424</v>
      </c>
      <c r="N945" s="80">
        <v>42548</v>
      </c>
      <c r="O945" s="317">
        <v>208316</v>
      </c>
      <c r="P945" s="80">
        <v>42555</v>
      </c>
      <c r="Q945" s="294">
        <v>1</v>
      </c>
    </row>
    <row r="946" spans="1:17" x14ac:dyDescent="0.25">
      <c r="A946" s="374" t="s">
        <v>23</v>
      </c>
      <c r="B946" s="104">
        <v>2</v>
      </c>
      <c r="C946" s="104">
        <v>6</v>
      </c>
      <c r="D946" s="104">
        <v>1</v>
      </c>
      <c r="E946" s="104">
        <v>1</v>
      </c>
      <c r="F946" s="104">
        <v>1</v>
      </c>
      <c r="G946" s="104" t="s">
        <v>2425</v>
      </c>
      <c r="H946" s="77" t="s">
        <v>2426</v>
      </c>
      <c r="I946" s="78">
        <v>3427078.89</v>
      </c>
      <c r="J946" s="79" t="s">
        <v>2427</v>
      </c>
      <c r="K946" s="343">
        <v>42552</v>
      </c>
      <c r="L946" s="81" t="s">
        <v>34</v>
      </c>
      <c r="M946" s="82" t="s">
        <v>2428</v>
      </c>
      <c r="N946" s="80">
        <v>42557</v>
      </c>
      <c r="O946" s="317">
        <v>208912</v>
      </c>
      <c r="P946" s="110">
        <v>42564</v>
      </c>
      <c r="Q946" s="294">
        <v>1</v>
      </c>
    </row>
    <row r="947" spans="1:17" x14ac:dyDescent="0.25">
      <c r="A947" s="374" t="s">
        <v>23</v>
      </c>
      <c r="B947" s="104">
        <v>2</v>
      </c>
      <c r="C947" s="104">
        <v>6</v>
      </c>
      <c r="D947" s="104">
        <v>1</v>
      </c>
      <c r="E947" s="104">
        <v>1</v>
      </c>
      <c r="F947" s="104">
        <v>1</v>
      </c>
      <c r="G947" s="104" t="s">
        <v>2429</v>
      </c>
      <c r="H947" s="77" t="s">
        <v>2430</v>
      </c>
      <c r="I947" s="78">
        <v>943899.85</v>
      </c>
      <c r="J947" s="79" t="s">
        <v>2431</v>
      </c>
      <c r="K947" s="343">
        <v>42534</v>
      </c>
      <c r="L947" s="81" t="s">
        <v>34</v>
      </c>
      <c r="M947" s="82" t="s">
        <v>2432</v>
      </c>
      <c r="N947" s="80">
        <v>42530</v>
      </c>
      <c r="O947" s="317">
        <v>209017</v>
      </c>
      <c r="P947" s="80">
        <v>42564</v>
      </c>
      <c r="Q947" s="294">
        <v>1</v>
      </c>
    </row>
    <row r="948" spans="1:17" x14ac:dyDescent="0.25">
      <c r="A948" s="374" t="s">
        <v>23</v>
      </c>
      <c r="B948" s="104">
        <v>2</v>
      </c>
      <c r="C948" s="104">
        <v>6</v>
      </c>
      <c r="D948" s="104">
        <v>1</v>
      </c>
      <c r="E948" s="104">
        <v>1</v>
      </c>
      <c r="F948" s="104">
        <v>1</v>
      </c>
      <c r="G948" s="76">
        <v>130401632</v>
      </c>
      <c r="H948" s="163" t="s">
        <v>315</v>
      </c>
      <c r="I948" s="78">
        <v>1625399.85</v>
      </c>
      <c r="J948" s="79" t="s">
        <v>2433</v>
      </c>
      <c r="K948" s="343">
        <v>42534</v>
      </c>
      <c r="L948" s="81" t="s">
        <v>34</v>
      </c>
      <c r="M948" s="82" t="s">
        <v>2434</v>
      </c>
      <c r="N948" s="80">
        <v>42530</v>
      </c>
      <c r="O948" s="83">
        <v>210844</v>
      </c>
      <c r="P948" s="80">
        <v>42585</v>
      </c>
      <c r="Q948" s="294"/>
    </row>
    <row r="949" spans="1:17" x14ac:dyDescent="0.25">
      <c r="A949" s="374" t="s">
        <v>23</v>
      </c>
      <c r="B949" s="104">
        <v>2</v>
      </c>
      <c r="C949" s="104">
        <v>6</v>
      </c>
      <c r="D949" s="104">
        <v>1</v>
      </c>
      <c r="E949" s="104">
        <v>1</v>
      </c>
      <c r="F949" s="104">
        <v>1</v>
      </c>
      <c r="G949" s="104" t="s">
        <v>2435</v>
      </c>
      <c r="H949" s="77" t="s">
        <v>1449</v>
      </c>
      <c r="I949" s="78">
        <v>536703.26</v>
      </c>
      <c r="J949" s="79" t="s">
        <v>1442</v>
      </c>
      <c r="K949" s="343">
        <v>42340</v>
      </c>
      <c r="L949" s="81" t="s">
        <v>122</v>
      </c>
      <c r="M949" s="82" t="s">
        <v>2436</v>
      </c>
      <c r="N949" s="80">
        <v>42555</v>
      </c>
      <c r="O949" s="317">
        <v>210845</v>
      </c>
      <c r="P949" s="80">
        <v>42585</v>
      </c>
      <c r="Q949" s="294">
        <v>1</v>
      </c>
    </row>
    <row r="950" spans="1:17" x14ac:dyDescent="0.25">
      <c r="A950" s="374" t="s">
        <v>23</v>
      </c>
      <c r="B950" s="104">
        <v>2</v>
      </c>
      <c r="C950" s="104">
        <v>6</v>
      </c>
      <c r="D950" s="104">
        <v>1</v>
      </c>
      <c r="E950" s="104">
        <v>1</v>
      </c>
      <c r="F950" s="104">
        <v>1</v>
      </c>
      <c r="G950" s="104" t="s">
        <v>2437</v>
      </c>
      <c r="H950" s="77" t="s">
        <v>2438</v>
      </c>
      <c r="I950" s="78">
        <v>726880</v>
      </c>
      <c r="J950" s="79" t="s">
        <v>2439</v>
      </c>
      <c r="K950" s="343">
        <v>42418</v>
      </c>
      <c r="L950" s="81" t="s">
        <v>34</v>
      </c>
      <c r="M950" s="82" t="s">
        <v>2440</v>
      </c>
      <c r="N950" s="80">
        <v>42569</v>
      </c>
      <c r="O950" s="317">
        <v>210853</v>
      </c>
      <c r="P950" s="80">
        <v>42585</v>
      </c>
      <c r="Q950" s="294">
        <v>1</v>
      </c>
    </row>
    <row r="951" spans="1:17" x14ac:dyDescent="0.25">
      <c r="A951" s="374" t="s">
        <v>23</v>
      </c>
      <c r="B951" s="104">
        <v>2</v>
      </c>
      <c r="C951" s="104">
        <v>6</v>
      </c>
      <c r="D951" s="104">
        <v>1</v>
      </c>
      <c r="E951" s="104">
        <v>1</v>
      </c>
      <c r="F951" s="104">
        <v>1</v>
      </c>
      <c r="G951" s="104" t="s">
        <v>2441</v>
      </c>
      <c r="H951" s="77" t="s">
        <v>2442</v>
      </c>
      <c r="I951" s="78">
        <v>648573.97</v>
      </c>
      <c r="J951" s="79" t="s">
        <v>2443</v>
      </c>
      <c r="K951" s="343">
        <v>42398</v>
      </c>
      <c r="L951" s="81" t="s">
        <v>34</v>
      </c>
      <c r="M951" s="82" t="s">
        <v>2444</v>
      </c>
      <c r="N951" s="80">
        <v>42584</v>
      </c>
      <c r="O951" s="83">
        <v>211025</v>
      </c>
      <c r="P951" s="80">
        <v>42590</v>
      </c>
      <c r="Q951" s="294"/>
    </row>
    <row r="952" spans="1:17" x14ac:dyDescent="0.25">
      <c r="A952" s="374" t="s">
        <v>23</v>
      </c>
      <c r="B952" s="104">
        <v>2</v>
      </c>
      <c r="C952" s="104">
        <v>6</v>
      </c>
      <c r="D952" s="104">
        <v>1</v>
      </c>
      <c r="E952" s="104">
        <v>1</v>
      </c>
      <c r="F952" s="104">
        <v>1</v>
      </c>
      <c r="G952" s="104" t="s">
        <v>372</v>
      </c>
      <c r="H952" s="77" t="s">
        <v>373</v>
      </c>
      <c r="I952" s="78">
        <v>2696587.92</v>
      </c>
      <c r="J952" s="79" t="s">
        <v>2445</v>
      </c>
      <c r="K952" s="343">
        <v>42549</v>
      </c>
      <c r="L952" s="81" t="s">
        <v>34</v>
      </c>
      <c r="M952" s="82" t="s">
        <v>2446</v>
      </c>
      <c r="N952" s="80">
        <v>42583</v>
      </c>
      <c r="O952" s="83">
        <v>211191</v>
      </c>
      <c r="P952" s="80">
        <v>42591</v>
      </c>
      <c r="Q952" s="294"/>
    </row>
    <row r="953" spans="1:17" ht="25.5" x14ac:dyDescent="0.25">
      <c r="A953" s="374" t="s">
        <v>23</v>
      </c>
      <c r="B953" s="104">
        <v>2</v>
      </c>
      <c r="C953" s="104">
        <v>6</v>
      </c>
      <c r="D953" s="104">
        <v>1</v>
      </c>
      <c r="E953" s="104">
        <v>1</v>
      </c>
      <c r="F953" s="104">
        <v>1</v>
      </c>
      <c r="G953" s="104" t="s">
        <v>2065</v>
      </c>
      <c r="H953" s="77" t="s">
        <v>2076</v>
      </c>
      <c r="I953" s="78">
        <v>616198.94999999995</v>
      </c>
      <c r="J953" s="79" t="s">
        <v>2451</v>
      </c>
      <c r="K953" s="343">
        <v>42590</v>
      </c>
      <c r="L953" s="81" t="s">
        <v>34</v>
      </c>
      <c r="M953" s="82" t="s">
        <v>2452</v>
      </c>
      <c r="N953" s="80">
        <v>42592</v>
      </c>
      <c r="O953" s="83">
        <v>212212</v>
      </c>
      <c r="P953" s="80">
        <v>42601</v>
      </c>
      <c r="Q953" s="294"/>
    </row>
    <row r="954" spans="1:17" x14ac:dyDescent="0.25">
      <c r="A954" s="374" t="s">
        <v>23</v>
      </c>
      <c r="B954" s="104">
        <v>2</v>
      </c>
      <c r="C954" s="104">
        <v>6</v>
      </c>
      <c r="D954" s="104">
        <v>1</v>
      </c>
      <c r="E954" s="104">
        <v>1</v>
      </c>
      <c r="F954" s="104">
        <v>1</v>
      </c>
      <c r="G954" s="104" t="s">
        <v>2453</v>
      </c>
      <c r="H954" s="77" t="s">
        <v>2454</v>
      </c>
      <c r="I954" s="78">
        <f>41772000-20000000</f>
        <v>21772000</v>
      </c>
      <c r="J954" s="79" t="s">
        <v>2455</v>
      </c>
      <c r="K954" s="343">
        <v>42594</v>
      </c>
      <c r="L954" s="81" t="s">
        <v>34</v>
      </c>
      <c r="M954" s="82" t="s">
        <v>2456</v>
      </c>
      <c r="N954" s="80">
        <v>42607</v>
      </c>
      <c r="O954" s="83">
        <v>213013</v>
      </c>
      <c r="P954" s="80">
        <v>42611</v>
      </c>
      <c r="Q954" s="294"/>
    </row>
    <row r="955" spans="1:17" x14ac:dyDescent="0.25">
      <c r="A955" s="374" t="s">
        <v>23</v>
      </c>
      <c r="B955" s="104">
        <v>2</v>
      </c>
      <c r="C955" s="104">
        <v>6</v>
      </c>
      <c r="D955" s="104">
        <v>1</v>
      </c>
      <c r="E955" s="104">
        <v>1</v>
      </c>
      <c r="F955" s="104">
        <v>1</v>
      </c>
      <c r="G955" s="104" t="s">
        <v>372</v>
      </c>
      <c r="H955" s="77" t="s">
        <v>373</v>
      </c>
      <c r="I955" s="78">
        <v>2074298.4</v>
      </c>
      <c r="J955" s="79" t="s">
        <v>414</v>
      </c>
      <c r="K955" s="343">
        <v>42578</v>
      </c>
      <c r="L955" s="81" t="s">
        <v>34</v>
      </c>
      <c r="M955" s="82" t="s">
        <v>2457</v>
      </c>
      <c r="N955" s="80">
        <v>42600</v>
      </c>
      <c r="O955" s="317">
        <v>213025</v>
      </c>
      <c r="P955" s="80">
        <v>42611</v>
      </c>
      <c r="Q955" s="294">
        <v>1</v>
      </c>
    </row>
    <row r="956" spans="1:17" x14ac:dyDescent="0.25">
      <c r="A956" s="374" t="s">
        <v>23</v>
      </c>
      <c r="B956" s="104">
        <v>2</v>
      </c>
      <c r="C956" s="104">
        <v>6</v>
      </c>
      <c r="D956" s="104">
        <v>1</v>
      </c>
      <c r="E956" s="104">
        <v>1</v>
      </c>
      <c r="F956" s="104">
        <v>1</v>
      </c>
      <c r="G956" s="104" t="s">
        <v>2458</v>
      </c>
      <c r="H956" s="77" t="s">
        <v>2459</v>
      </c>
      <c r="I956" s="78">
        <v>9782294.4000000004</v>
      </c>
      <c r="J956" s="79" t="s">
        <v>2460</v>
      </c>
      <c r="K956" s="343">
        <v>42604</v>
      </c>
      <c r="L956" s="81" t="s">
        <v>34</v>
      </c>
      <c r="M956" s="82" t="s">
        <v>2461</v>
      </c>
      <c r="N956" s="80">
        <v>42612</v>
      </c>
      <c r="O956" s="317">
        <v>213229</v>
      </c>
      <c r="P956" s="313">
        <v>42615</v>
      </c>
      <c r="Q956" s="294">
        <v>1</v>
      </c>
    </row>
    <row r="957" spans="1:17" x14ac:dyDescent="0.25">
      <c r="A957" s="374" t="s">
        <v>23</v>
      </c>
      <c r="B957" s="104">
        <v>2</v>
      </c>
      <c r="C957" s="104">
        <v>6</v>
      </c>
      <c r="D957" s="104">
        <v>1</v>
      </c>
      <c r="E957" s="104">
        <v>1</v>
      </c>
      <c r="F957" s="104">
        <v>1</v>
      </c>
      <c r="G957" s="104" t="s">
        <v>2441</v>
      </c>
      <c r="H957" s="77" t="s">
        <v>2442</v>
      </c>
      <c r="I957" s="78">
        <v>3093601.28</v>
      </c>
      <c r="J957" s="79" t="s">
        <v>2462</v>
      </c>
      <c r="K957" s="343">
        <v>42607</v>
      </c>
      <c r="L957" s="81" t="s">
        <v>34</v>
      </c>
      <c r="M957" s="82" t="s">
        <v>2463</v>
      </c>
      <c r="N957" s="80">
        <v>42615</v>
      </c>
      <c r="O957" s="83">
        <v>213305</v>
      </c>
      <c r="P957" s="80">
        <v>42619</v>
      </c>
      <c r="Q957" s="294"/>
    </row>
    <row r="958" spans="1:17" x14ac:dyDescent="0.25">
      <c r="A958" s="374" t="s">
        <v>23</v>
      </c>
      <c r="B958" s="104">
        <v>2</v>
      </c>
      <c r="C958" s="104">
        <v>6</v>
      </c>
      <c r="D958" s="104">
        <v>1</v>
      </c>
      <c r="E958" s="104">
        <v>1</v>
      </c>
      <c r="F958" s="104">
        <v>1</v>
      </c>
      <c r="G958" s="104">
        <v>130873453</v>
      </c>
      <c r="H958" s="77" t="s">
        <v>385</v>
      </c>
      <c r="I958" s="78">
        <v>4742656</v>
      </c>
      <c r="J958" s="79" t="s">
        <v>2464</v>
      </c>
      <c r="K958" s="343">
        <v>42475</v>
      </c>
      <c r="L958" s="81" t="s">
        <v>34</v>
      </c>
      <c r="M958" s="82" t="s">
        <v>2465</v>
      </c>
      <c r="N958" s="80"/>
      <c r="O958" s="83">
        <v>213340</v>
      </c>
      <c r="P958" s="80">
        <v>42619</v>
      </c>
      <c r="Q958" s="294"/>
    </row>
    <row r="959" spans="1:17" x14ac:dyDescent="0.25">
      <c r="A959" s="374" t="s">
        <v>23</v>
      </c>
      <c r="B959" s="104">
        <v>2</v>
      </c>
      <c r="C959" s="104">
        <v>6</v>
      </c>
      <c r="D959" s="104">
        <v>1</v>
      </c>
      <c r="E959" s="104">
        <v>1</v>
      </c>
      <c r="F959" s="104">
        <v>1</v>
      </c>
      <c r="G959" s="104" t="s">
        <v>2466</v>
      </c>
      <c r="H959" s="77" t="s">
        <v>2414</v>
      </c>
      <c r="I959" s="78">
        <v>670000</v>
      </c>
      <c r="J959" s="79" t="s">
        <v>406</v>
      </c>
      <c r="K959" s="343">
        <v>42279</v>
      </c>
      <c r="L959" s="81" t="s">
        <v>34</v>
      </c>
      <c r="M959" s="82" t="s">
        <v>2467</v>
      </c>
      <c r="N959" s="80">
        <v>42620</v>
      </c>
      <c r="O959" s="83">
        <v>213894</v>
      </c>
      <c r="P959" s="80">
        <v>42622</v>
      </c>
      <c r="Q959" s="294"/>
    </row>
    <row r="960" spans="1:17" x14ac:dyDescent="0.25">
      <c r="A960" s="374" t="s">
        <v>23</v>
      </c>
      <c r="B960" s="104">
        <v>2</v>
      </c>
      <c r="C960" s="104">
        <v>6</v>
      </c>
      <c r="D960" s="104">
        <v>1</v>
      </c>
      <c r="E960" s="104">
        <v>1</v>
      </c>
      <c r="F960" s="104">
        <v>1</v>
      </c>
      <c r="G960" s="104" t="s">
        <v>2458</v>
      </c>
      <c r="H960" s="77" t="s">
        <v>2459</v>
      </c>
      <c r="I960" s="78">
        <v>24310454.399999999</v>
      </c>
      <c r="J960" s="79" t="s">
        <v>2468</v>
      </c>
      <c r="K960" s="343">
        <v>42611</v>
      </c>
      <c r="L960" s="81" t="s">
        <v>34</v>
      </c>
      <c r="M960" s="82" t="s">
        <v>2469</v>
      </c>
      <c r="N960" s="80">
        <v>42615</v>
      </c>
      <c r="O960" s="83">
        <v>213916</v>
      </c>
      <c r="P960" s="80">
        <v>42622</v>
      </c>
      <c r="Q960" s="294"/>
    </row>
    <row r="961" spans="1:17" x14ac:dyDescent="0.25">
      <c r="A961" s="374" t="s">
        <v>23</v>
      </c>
      <c r="B961" s="104">
        <v>2</v>
      </c>
      <c r="C961" s="104">
        <v>6</v>
      </c>
      <c r="D961" s="104">
        <v>1</v>
      </c>
      <c r="E961" s="104">
        <v>1</v>
      </c>
      <c r="F961" s="104">
        <v>1</v>
      </c>
      <c r="G961" s="104" t="s">
        <v>2466</v>
      </c>
      <c r="H961" s="77" t="s">
        <v>2414</v>
      </c>
      <c r="I961" s="78">
        <v>668660</v>
      </c>
      <c r="J961" s="79" t="s">
        <v>1690</v>
      </c>
      <c r="K961" s="343">
        <v>42612</v>
      </c>
      <c r="L961" s="81" t="s">
        <v>34</v>
      </c>
      <c r="M961" s="82" t="s">
        <v>2470</v>
      </c>
      <c r="N961" s="80"/>
      <c r="O961" s="83">
        <v>213998</v>
      </c>
      <c r="P961" s="80">
        <v>42625</v>
      </c>
      <c r="Q961" s="294"/>
    </row>
    <row r="962" spans="1:17" x14ac:dyDescent="0.25">
      <c r="A962" s="374" t="s">
        <v>23</v>
      </c>
      <c r="B962" s="104">
        <v>2</v>
      </c>
      <c r="C962" s="104">
        <v>6</v>
      </c>
      <c r="D962" s="104">
        <v>1</v>
      </c>
      <c r="E962" s="104">
        <v>1</v>
      </c>
      <c r="F962" s="104">
        <v>1</v>
      </c>
      <c r="G962" s="104" t="s">
        <v>2477</v>
      </c>
      <c r="H962" s="77" t="s">
        <v>2478</v>
      </c>
      <c r="I962" s="78">
        <v>1529280</v>
      </c>
      <c r="J962" s="79" t="s">
        <v>369</v>
      </c>
      <c r="K962" s="344">
        <v>42627</v>
      </c>
      <c r="L962" s="81" t="s">
        <v>34</v>
      </c>
      <c r="M962" s="82" t="s">
        <v>2479</v>
      </c>
      <c r="N962" s="80">
        <v>42663</v>
      </c>
      <c r="O962" s="83">
        <v>216308</v>
      </c>
      <c r="P962" s="80">
        <v>42670</v>
      </c>
      <c r="Q962" s="294"/>
    </row>
    <row r="963" spans="1:17" x14ac:dyDescent="0.25">
      <c r="A963" s="374" t="s">
        <v>23</v>
      </c>
      <c r="B963" s="104">
        <v>2</v>
      </c>
      <c r="C963" s="104">
        <v>6</v>
      </c>
      <c r="D963" s="104">
        <v>1</v>
      </c>
      <c r="E963" s="104">
        <v>1</v>
      </c>
      <c r="F963" s="104">
        <v>1</v>
      </c>
      <c r="G963" s="104" t="s">
        <v>2447</v>
      </c>
      <c r="H963" s="77" t="s">
        <v>2448</v>
      </c>
      <c r="I963" s="78">
        <v>7730888</v>
      </c>
      <c r="J963" s="79" t="s">
        <v>2449</v>
      </c>
      <c r="K963" s="343">
        <v>42647</v>
      </c>
      <c r="L963" s="81" t="s">
        <v>34</v>
      </c>
      <c r="M963" s="82" t="s">
        <v>2450</v>
      </c>
      <c r="N963" s="80">
        <v>42670</v>
      </c>
      <c r="O963" s="83">
        <v>216386</v>
      </c>
      <c r="P963" s="80">
        <v>42674</v>
      </c>
      <c r="Q963" s="294"/>
    </row>
    <row r="964" spans="1:17" x14ac:dyDescent="0.25">
      <c r="A964" s="374" t="s">
        <v>23</v>
      </c>
      <c r="B964" s="104">
        <v>2</v>
      </c>
      <c r="C964" s="104">
        <v>6</v>
      </c>
      <c r="D964" s="104">
        <v>1</v>
      </c>
      <c r="E964" s="104">
        <v>1</v>
      </c>
      <c r="F964" s="104">
        <v>1</v>
      </c>
      <c r="G964" s="104" t="s">
        <v>2484</v>
      </c>
      <c r="H964" s="77" t="s">
        <v>2485</v>
      </c>
      <c r="I964" s="78">
        <v>9259127.2400000002</v>
      </c>
      <c r="J964" s="79" t="s">
        <v>2486</v>
      </c>
      <c r="K964" s="344">
        <v>42635</v>
      </c>
      <c r="L964" s="81" t="s">
        <v>34</v>
      </c>
      <c r="M964" s="82" t="s">
        <v>2487</v>
      </c>
      <c r="N964" s="80" t="s">
        <v>2488</v>
      </c>
      <c r="O964" s="83">
        <v>216440</v>
      </c>
      <c r="P964" s="80">
        <v>42675</v>
      </c>
      <c r="Q964" s="294"/>
    </row>
    <row r="965" spans="1:17" x14ac:dyDescent="0.25">
      <c r="A965" s="374" t="s">
        <v>23</v>
      </c>
      <c r="B965" s="104">
        <v>2</v>
      </c>
      <c r="C965" s="104">
        <v>6</v>
      </c>
      <c r="D965" s="104">
        <v>1</v>
      </c>
      <c r="E965" s="104">
        <v>1</v>
      </c>
      <c r="F965" s="104">
        <v>1</v>
      </c>
      <c r="G965" s="104" t="s">
        <v>2473</v>
      </c>
      <c r="H965" s="77" t="s">
        <v>2474</v>
      </c>
      <c r="I965" s="78">
        <v>3373407.6</v>
      </c>
      <c r="J965" s="79" t="s">
        <v>2475</v>
      </c>
      <c r="K965" s="344">
        <v>42615</v>
      </c>
      <c r="L965" s="81" t="s">
        <v>34</v>
      </c>
      <c r="M965" s="82" t="s">
        <v>2476</v>
      </c>
      <c r="N965" s="80">
        <v>42663</v>
      </c>
      <c r="O965" s="83">
        <v>216541</v>
      </c>
      <c r="P965" s="80">
        <v>42676</v>
      </c>
      <c r="Q965" s="294"/>
    </row>
    <row r="966" spans="1:17" s="310" customFormat="1" x14ac:dyDescent="0.25">
      <c r="A966" s="378" t="s">
        <v>23</v>
      </c>
      <c r="B966" s="239">
        <v>2</v>
      </c>
      <c r="C966" s="239">
        <v>6</v>
      </c>
      <c r="D966" s="239">
        <v>1</v>
      </c>
      <c r="E966" s="239">
        <v>1</v>
      </c>
      <c r="F966" s="239">
        <v>1</v>
      </c>
      <c r="G966" s="239" t="s">
        <v>2480</v>
      </c>
      <c r="H966" s="311" t="s">
        <v>2481</v>
      </c>
      <c r="I966" s="241">
        <v>229392</v>
      </c>
      <c r="J966" s="312" t="s">
        <v>2482</v>
      </c>
      <c r="K966" s="359">
        <v>42464</v>
      </c>
      <c r="L966" s="314" t="s">
        <v>34</v>
      </c>
      <c r="M966" s="315" t="s">
        <v>2483</v>
      </c>
      <c r="N966" s="313">
        <v>42669</v>
      </c>
      <c r="O966" s="317">
        <v>216872</v>
      </c>
      <c r="P966" s="313">
        <v>42691</v>
      </c>
      <c r="Q966" s="316">
        <v>1</v>
      </c>
    </row>
    <row r="967" spans="1:17" x14ac:dyDescent="0.25">
      <c r="A967" s="374" t="s">
        <v>23</v>
      </c>
      <c r="B967" s="104">
        <v>2</v>
      </c>
      <c r="C967" s="104">
        <v>6</v>
      </c>
      <c r="D967" s="104">
        <v>1</v>
      </c>
      <c r="E967" s="104">
        <v>1</v>
      </c>
      <c r="F967" s="104">
        <v>1</v>
      </c>
      <c r="G967" s="104">
        <v>130775141</v>
      </c>
      <c r="H967" s="77" t="s">
        <v>2442</v>
      </c>
      <c r="I967" s="78">
        <v>2965670.4</v>
      </c>
      <c r="J967" s="79" t="s">
        <v>2489</v>
      </c>
      <c r="K967" s="344">
        <v>42660</v>
      </c>
      <c r="L967" s="81" t="s">
        <v>34</v>
      </c>
      <c r="M967" s="82" t="s">
        <v>2490</v>
      </c>
      <c r="N967" s="80">
        <v>42678</v>
      </c>
      <c r="O967" s="83">
        <v>217163</v>
      </c>
      <c r="P967" s="80" t="s">
        <v>472</v>
      </c>
      <c r="Q967" s="294"/>
    </row>
    <row r="968" spans="1:17" x14ac:dyDescent="0.25">
      <c r="A968" s="374" t="s">
        <v>23</v>
      </c>
      <c r="B968" s="104">
        <v>2</v>
      </c>
      <c r="C968" s="104">
        <v>6</v>
      </c>
      <c r="D968" s="104">
        <v>1</v>
      </c>
      <c r="E968" s="104">
        <v>1</v>
      </c>
      <c r="F968" s="104">
        <v>1</v>
      </c>
      <c r="G968" s="104" t="s">
        <v>2453</v>
      </c>
      <c r="H968" s="77" t="s">
        <v>2454</v>
      </c>
      <c r="I968" s="78">
        <v>389886.75</v>
      </c>
      <c r="J968" s="79" t="s">
        <v>2495</v>
      </c>
      <c r="K968" s="343">
        <v>42389</v>
      </c>
      <c r="L968" s="81" t="s">
        <v>34</v>
      </c>
      <c r="M968" s="76" t="s">
        <v>2496</v>
      </c>
      <c r="N968" s="190">
        <v>42440</v>
      </c>
      <c r="O968" s="135" t="s">
        <v>2497</v>
      </c>
      <c r="P968" s="133">
        <v>42709</v>
      </c>
      <c r="Q968" s="294"/>
    </row>
    <row r="969" spans="1:17" x14ac:dyDescent="0.25">
      <c r="A969" s="374" t="s">
        <v>23</v>
      </c>
      <c r="B969" s="104">
        <v>2</v>
      </c>
      <c r="C969" s="104">
        <v>6</v>
      </c>
      <c r="D969" s="104">
        <v>1</v>
      </c>
      <c r="E969" s="104">
        <v>1</v>
      </c>
      <c r="F969" s="104">
        <v>1</v>
      </c>
      <c r="G969" s="104" t="s">
        <v>412</v>
      </c>
      <c r="H969" s="77" t="s">
        <v>413</v>
      </c>
      <c r="I969" s="78">
        <v>768260.24</v>
      </c>
      <c r="J969" s="79" t="s">
        <v>2498</v>
      </c>
      <c r="K969" s="343">
        <v>42594</v>
      </c>
      <c r="L969" s="81" t="s">
        <v>34</v>
      </c>
      <c r="M969" s="76" t="s">
        <v>2499</v>
      </c>
      <c r="N969" s="190">
        <v>42720</v>
      </c>
      <c r="O969" s="319" t="s">
        <v>2500</v>
      </c>
      <c r="P969" s="133">
        <v>42723</v>
      </c>
      <c r="Q969" s="294">
        <v>1</v>
      </c>
    </row>
    <row r="970" spans="1:17" x14ac:dyDescent="0.25">
      <c r="A970" s="374" t="s">
        <v>23</v>
      </c>
      <c r="B970" s="104">
        <v>2</v>
      </c>
      <c r="C970" s="104">
        <v>6</v>
      </c>
      <c r="D970" s="104">
        <v>1</v>
      </c>
      <c r="E970" s="104">
        <v>1</v>
      </c>
      <c r="F970" s="104">
        <v>1</v>
      </c>
      <c r="G970" s="104" t="s">
        <v>2501</v>
      </c>
      <c r="H970" s="77" t="s">
        <v>2454</v>
      </c>
      <c r="I970" s="78">
        <v>823441.76</v>
      </c>
      <c r="J970" s="79" t="s">
        <v>2341</v>
      </c>
      <c r="K970" s="343">
        <v>42719</v>
      </c>
      <c r="L970" s="81" t="s">
        <v>34</v>
      </c>
      <c r="M970" s="76" t="s">
        <v>2502</v>
      </c>
      <c r="N970" s="190">
        <v>42746</v>
      </c>
      <c r="O970" s="135" t="s">
        <v>2503</v>
      </c>
      <c r="P970" s="133">
        <v>42747</v>
      </c>
      <c r="Q970" s="294"/>
    </row>
    <row r="971" spans="1:17" x14ac:dyDescent="0.25">
      <c r="A971" s="374" t="s">
        <v>23</v>
      </c>
      <c r="B971" s="104">
        <v>2</v>
      </c>
      <c r="C971" s="104">
        <v>6</v>
      </c>
      <c r="D971" s="104">
        <v>1</v>
      </c>
      <c r="E971" s="104">
        <v>1</v>
      </c>
      <c r="F971" s="104">
        <v>1</v>
      </c>
      <c r="G971" s="104" t="s">
        <v>2519</v>
      </c>
      <c r="H971" s="77" t="s">
        <v>2520</v>
      </c>
      <c r="I971" s="78">
        <v>1890034</v>
      </c>
      <c r="J971" s="79" t="s">
        <v>2521</v>
      </c>
      <c r="K971" s="343">
        <v>41743</v>
      </c>
      <c r="L971" s="81" t="s">
        <v>34</v>
      </c>
      <c r="M971" s="76" t="s">
        <v>2522</v>
      </c>
      <c r="N971" s="190">
        <v>41810</v>
      </c>
      <c r="O971" s="319" t="s">
        <v>2523</v>
      </c>
      <c r="P971" s="133">
        <v>42762</v>
      </c>
      <c r="Q971" s="294">
        <v>1</v>
      </c>
    </row>
    <row r="972" spans="1:17" x14ac:dyDescent="0.25">
      <c r="A972" s="374" t="s">
        <v>23</v>
      </c>
      <c r="B972" s="104">
        <v>2</v>
      </c>
      <c r="C972" s="104">
        <v>6</v>
      </c>
      <c r="D972" s="104">
        <v>1</v>
      </c>
      <c r="E972" s="104">
        <v>1</v>
      </c>
      <c r="F972" s="104">
        <v>1</v>
      </c>
      <c r="G972" s="104" t="s">
        <v>2504</v>
      </c>
      <c r="H972" s="77" t="s">
        <v>2505</v>
      </c>
      <c r="I972" s="78">
        <v>3372319.54</v>
      </c>
      <c r="J972" s="79" t="s">
        <v>2506</v>
      </c>
      <c r="K972" s="343">
        <v>43088</v>
      </c>
      <c r="L972" s="81" t="s">
        <v>34</v>
      </c>
      <c r="M972" s="76" t="s">
        <v>2507</v>
      </c>
      <c r="N972" s="190">
        <v>42761</v>
      </c>
      <c r="O972" s="135" t="s">
        <v>2508</v>
      </c>
      <c r="P972" s="133">
        <v>42762</v>
      </c>
      <c r="Q972" s="294"/>
    </row>
    <row r="973" spans="1:17" x14ac:dyDescent="0.25">
      <c r="A973" s="374" t="s">
        <v>23</v>
      </c>
      <c r="B973" s="104">
        <v>2</v>
      </c>
      <c r="C973" s="104">
        <v>6</v>
      </c>
      <c r="D973" s="104">
        <v>1</v>
      </c>
      <c r="E973" s="104">
        <v>1</v>
      </c>
      <c r="F973" s="104">
        <v>1</v>
      </c>
      <c r="G973" s="104" t="s">
        <v>2471</v>
      </c>
      <c r="H973" s="77" t="s">
        <v>1082</v>
      </c>
      <c r="I973" s="78">
        <v>2606708.5</v>
      </c>
      <c r="J973" s="79" t="s">
        <v>1075</v>
      </c>
      <c r="K973" s="344">
        <v>42438</v>
      </c>
      <c r="L973" s="81" t="s">
        <v>34</v>
      </c>
      <c r="M973" s="82" t="s">
        <v>2472</v>
      </c>
      <c r="N973" s="80">
        <v>42471</v>
      </c>
      <c r="O973" s="83" t="s">
        <v>920</v>
      </c>
      <c r="P973" s="80"/>
      <c r="Q973" s="294"/>
    </row>
    <row r="974" spans="1:17" ht="25.5" x14ac:dyDescent="0.25">
      <c r="A974" s="374" t="s">
        <v>23</v>
      </c>
      <c r="B974" s="104">
        <v>2</v>
      </c>
      <c r="C974" s="104">
        <v>6</v>
      </c>
      <c r="D974" s="104">
        <v>1</v>
      </c>
      <c r="E974" s="104">
        <v>1</v>
      </c>
      <c r="F974" s="104">
        <v>1</v>
      </c>
      <c r="G974" s="104" t="s">
        <v>2491</v>
      </c>
      <c r="H974" s="77" t="s">
        <v>2492</v>
      </c>
      <c r="I974" s="78">
        <v>6508384.4000000004</v>
      </c>
      <c r="J974" s="79" t="s">
        <v>2493</v>
      </c>
      <c r="K974" s="344">
        <v>42752</v>
      </c>
      <c r="L974" s="81" t="s">
        <v>34</v>
      </c>
      <c r="M974" s="82" t="s">
        <v>2494</v>
      </c>
      <c r="N974" s="80">
        <v>42779</v>
      </c>
      <c r="O974" s="83"/>
      <c r="P974" s="80"/>
      <c r="Q974" s="294"/>
    </row>
    <row r="975" spans="1:17" x14ac:dyDescent="0.25">
      <c r="A975" s="374" t="s">
        <v>23</v>
      </c>
      <c r="B975" s="104">
        <v>2</v>
      </c>
      <c r="C975" s="104">
        <v>6</v>
      </c>
      <c r="D975" s="104">
        <v>1</v>
      </c>
      <c r="E975" s="104">
        <v>1</v>
      </c>
      <c r="F975" s="104">
        <v>1</v>
      </c>
      <c r="G975" s="104" t="s">
        <v>2514</v>
      </c>
      <c r="H975" s="77" t="s">
        <v>2384</v>
      </c>
      <c r="I975" s="78">
        <v>206924.79999999999</v>
      </c>
      <c r="J975" s="79" t="s">
        <v>2515</v>
      </c>
      <c r="K975" s="343">
        <v>42543</v>
      </c>
      <c r="L975" s="81" t="s">
        <v>34</v>
      </c>
      <c r="M975" s="76" t="s">
        <v>2516</v>
      </c>
      <c r="N975" s="190">
        <v>42767</v>
      </c>
      <c r="O975" s="135"/>
      <c r="P975" s="133"/>
      <c r="Q975" s="294"/>
    </row>
    <row r="976" spans="1:17" ht="25.5" x14ac:dyDescent="0.25">
      <c r="A976" s="374" t="s">
        <v>23</v>
      </c>
      <c r="B976" s="104">
        <v>2</v>
      </c>
      <c r="C976" s="104">
        <v>6</v>
      </c>
      <c r="D976" s="104">
        <v>1</v>
      </c>
      <c r="E976" s="104">
        <v>1</v>
      </c>
      <c r="F976" s="104">
        <v>1</v>
      </c>
      <c r="G976" s="104" t="s">
        <v>2517</v>
      </c>
      <c r="H976" s="77" t="s">
        <v>381</v>
      </c>
      <c r="I976" s="78">
        <v>1374062.8</v>
      </c>
      <c r="J976" s="79" t="s">
        <v>1679</v>
      </c>
      <c r="K976" s="343">
        <v>42586</v>
      </c>
      <c r="L976" s="81" t="s">
        <v>34</v>
      </c>
      <c r="M976" s="76" t="s">
        <v>2518</v>
      </c>
      <c r="N976" s="190">
        <v>42761</v>
      </c>
      <c r="O976" s="135"/>
      <c r="P976" s="133"/>
      <c r="Q976" s="294"/>
    </row>
    <row r="977" spans="1:16384" x14ac:dyDescent="0.25">
      <c r="A977" s="372" t="s">
        <v>6</v>
      </c>
      <c r="B977" s="27">
        <v>2</v>
      </c>
      <c r="C977" s="27">
        <v>6</v>
      </c>
      <c r="D977" s="27">
        <v>1</v>
      </c>
      <c r="E977" s="27">
        <v>3</v>
      </c>
      <c r="F977" s="27">
        <v>1</v>
      </c>
      <c r="G977" s="28" t="s">
        <v>8</v>
      </c>
      <c r="H977" s="29" t="s">
        <v>2524</v>
      </c>
      <c r="I977" s="30">
        <f>SUM(I978:I984)</f>
        <v>16829027.879999999</v>
      </c>
      <c r="J977" s="31"/>
      <c r="K977" s="338"/>
      <c r="L977" s="33"/>
      <c r="M977" s="34"/>
      <c r="N977" s="222"/>
      <c r="O977" s="97" t="s">
        <v>22</v>
      </c>
      <c r="P977" s="35" t="s">
        <v>472</v>
      </c>
      <c r="Q977" s="294"/>
    </row>
    <row r="978" spans="1:16384" ht="25.5" x14ac:dyDescent="0.25">
      <c r="A978" s="374" t="s">
        <v>23</v>
      </c>
      <c r="B978" s="104">
        <v>2</v>
      </c>
      <c r="C978" s="104">
        <v>6</v>
      </c>
      <c r="D978" s="104">
        <v>1</v>
      </c>
      <c r="E978" s="239">
        <v>3</v>
      </c>
      <c r="F978" s="104">
        <v>1</v>
      </c>
      <c r="G978" s="104" t="s">
        <v>2525</v>
      </c>
      <c r="H978" s="77" t="s">
        <v>360</v>
      </c>
      <c r="I978" s="78">
        <f>912376+173393.92</f>
        <v>1085769.92</v>
      </c>
      <c r="J978" s="79" t="s">
        <v>2526</v>
      </c>
      <c r="K978" s="343">
        <v>42346</v>
      </c>
      <c r="L978" s="81" t="s">
        <v>34</v>
      </c>
      <c r="M978" s="76" t="s">
        <v>2527</v>
      </c>
      <c r="N978" s="190">
        <v>42527</v>
      </c>
      <c r="O978" s="135" t="s">
        <v>2528</v>
      </c>
      <c r="P978" s="133" t="s">
        <v>2529</v>
      </c>
      <c r="Q978" s="294"/>
    </row>
    <row r="979" spans="1:16384" ht="15" customHeight="1" x14ac:dyDescent="0.25">
      <c r="A979" s="374" t="s">
        <v>23</v>
      </c>
      <c r="B979" s="104">
        <v>2</v>
      </c>
      <c r="C979" s="104">
        <v>6</v>
      </c>
      <c r="D979" s="104">
        <v>1</v>
      </c>
      <c r="E979" s="239">
        <v>3</v>
      </c>
      <c r="F979" s="104">
        <v>1</v>
      </c>
      <c r="G979" s="104" t="s">
        <v>2425</v>
      </c>
      <c r="H979" s="77" t="s">
        <v>2426</v>
      </c>
      <c r="I979" s="78">
        <v>2367410.4</v>
      </c>
      <c r="J979" s="79" t="s">
        <v>2530</v>
      </c>
      <c r="K979" s="343">
        <v>42552</v>
      </c>
      <c r="L979" s="81" t="s">
        <v>34</v>
      </c>
      <c r="M979" s="76" t="s">
        <v>2531</v>
      </c>
      <c r="N979" s="190">
        <v>42557</v>
      </c>
      <c r="O979" s="319" t="s">
        <v>2532</v>
      </c>
      <c r="P979" s="133">
        <v>42565</v>
      </c>
      <c r="Q979" s="104" t="s">
        <v>24</v>
      </c>
      <c r="R979" s="246"/>
      <c r="S979" s="76"/>
      <c r="T979" s="76"/>
      <c r="U979" s="76"/>
      <c r="V979" s="104"/>
      <c r="W979" s="191"/>
      <c r="X979" s="77"/>
      <c r="Y979" s="217"/>
      <c r="Z979" s="218"/>
      <c r="AA979" s="219"/>
      <c r="AB979" s="204"/>
      <c r="AC979" s="82"/>
      <c r="AD979" s="219"/>
      <c r="AE979" s="220"/>
      <c r="AF979" s="219"/>
      <c r="AG979" s="103"/>
      <c r="AH979" s="104"/>
      <c r="AI979" s="76"/>
      <c r="AJ979" s="76"/>
      <c r="AK979" s="76"/>
      <c r="AL979" s="104"/>
      <c r="AM979" s="191"/>
      <c r="AN979" s="77"/>
      <c r="AO979" s="217"/>
      <c r="AP979" s="218"/>
      <c r="AQ979" s="219"/>
      <c r="AR979" s="204"/>
      <c r="AS979" s="82"/>
      <c r="AT979" s="219"/>
      <c r="AU979" s="220"/>
      <c r="AV979" s="219"/>
      <c r="AW979" s="103"/>
      <c r="AX979" s="104"/>
      <c r="AY979" s="76"/>
      <c r="AZ979" s="76"/>
      <c r="BA979" s="76"/>
      <c r="BB979" s="104"/>
      <c r="BC979" s="191"/>
      <c r="BD979" s="77"/>
      <c r="BE979" s="217"/>
      <c r="BF979" s="218"/>
      <c r="BG979" s="219"/>
      <c r="BH979" s="204"/>
      <c r="BI979" s="82"/>
      <c r="BJ979" s="219"/>
      <c r="BK979" s="220"/>
      <c r="BL979" s="219"/>
      <c r="BM979" s="103"/>
      <c r="BN979" s="104"/>
      <c r="BO979" s="76"/>
      <c r="BP979" s="76"/>
      <c r="BQ979" s="76"/>
      <c r="BR979" s="104"/>
      <c r="BS979" s="191"/>
      <c r="BT979" s="77"/>
      <c r="BU979" s="217"/>
      <c r="BV979" s="218"/>
      <c r="BW979" s="219"/>
      <c r="BX979" s="204"/>
      <c r="BY979" s="82"/>
      <c r="BZ979" s="219"/>
      <c r="CA979" s="220"/>
      <c r="CB979" s="219"/>
      <c r="CC979" s="103"/>
      <c r="CD979" s="104"/>
      <c r="CE979" s="76"/>
      <c r="CF979" s="76"/>
      <c r="CG979" s="76"/>
      <c r="CH979" s="104"/>
      <c r="CI979" s="191"/>
      <c r="CJ979" s="77"/>
      <c r="CK979" s="217"/>
      <c r="CL979" s="218"/>
      <c r="CM979" s="219"/>
      <c r="CN979" s="204"/>
      <c r="CO979" s="82"/>
      <c r="CP979" s="219"/>
      <c r="CQ979" s="220"/>
      <c r="CR979" s="219"/>
      <c r="CS979" s="103"/>
      <c r="CT979" s="104"/>
      <c r="CU979" s="76"/>
      <c r="CV979" s="76"/>
      <c r="CW979" s="76"/>
      <c r="CX979" s="104"/>
      <c r="CY979" s="191"/>
      <c r="CZ979" s="77"/>
      <c r="DA979" s="217"/>
      <c r="DB979" s="218"/>
      <c r="DC979" s="219"/>
      <c r="DD979" s="204"/>
      <c r="DE979" s="82"/>
      <c r="DF979" s="219"/>
      <c r="DG979" s="220"/>
      <c r="DH979" s="219"/>
      <c r="DI979" s="103"/>
      <c r="DJ979" s="104"/>
      <c r="DK979" s="76"/>
      <c r="DL979" s="76"/>
      <c r="DM979" s="76"/>
      <c r="DN979" s="104"/>
      <c r="DO979" s="191"/>
      <c r="DP979" s="77"/>
      <c r="DQ979" s="217"/>
      <c r="DR979" s="218"/>
      <c r="DS979" s="219"/>
      <c r="DT979" s="204"/>
      <c r="DU979" s="82"/>
      <c r="DV979" s="219"/>
      <c r="DW979" s="220"/>
      <c r="DX979" s="219"/>
      <c r="DY979" s="103"/>
      <c r="DZ979" s="104"/>
      <c r="EA979" s="76"/>
      <c r="EB979" s="76"/>
      <c r="EC979" s="76"/>
      <c r="ED979" s="104"/>
      <c r="EE979" s="191"/>
      <c r="EF979" s="77"/>
      <c r="EG979" s="217"/>
      <c r="EH979" s="218"/>
      <c r="EI979" s="219"/>
      <c r="EJ979" s="204"/>
      <c r="EK979" s="82"/>
      <c r="EL979" s="219"/>
      <c r="EM979" s="220"/>
      <c r="EN979" s="219"/>
      <c r="EO979" s="103"/>
      <c r="EP979" s="104"/>
      <c r="EQ979" s="76"/>
      <c r="ER979" s="76"/>
      <c r="ES979" s="76"/>
      <c r="ET979" s="104"/>
      <c r="EU979" s="191"/>
      <c r="EV979" s="77"/>
      <c r="EW979" s="217"/>
      <c r="EX979" s="218"/>
      <c r="EY979" s="219"/>
      <c r="EZ979" s="204" t="s">
        <v>34</v>
      </c>
      <c r="FA979" s="82" t="s">
        <v>2403</v>
      </c>
      <c r="FB979" s="219">
        <v>42754</v>
      </c>
      <c r="FC979" s="220">
        <v>222311</v>
      </c>
      <c r="FD979" s="219">
        <v>42765</v>
      </c>
      <c r="FE979" s="103"/>
      <c r="FF979" s="104" t="s">
        <v>30</v>
      </c>
      <c r="FG979" s="76" t="s">
        <v>341</v>
      </c>
      <c r="FH979" s="76" t="s">
        <v>24</v>
      </c>
      <c r="FI979" s="76" t="s">
        <v>300</v>
      </c>
      <c r="FJ979" s="104" t="s">
        <v>24</v>
      </c>
      <c r="FK979" s="191">
        <v>131291732</v>
      </c>
      <c r="FL979" s="77" t="s">
        <v>2401</v>
      </c>
      <c r="FM979" s="217">
        <v>2652858.2999999998</v>
      </c>
      <c r="FN979" s="218" t="s">
        <v>2402</v>
      </c>
      <c r="FO979" s="219">
        <v>42660</v>
      </c>
      <c r="FP979" s="204" t="s">
        <v>34</v>
      </c>
      <c r="FQ979" s="82" t="s">
        <v>2403</v>
      </c>
      <c r="FR979" s="219">
        <v>42754</v>
      </c>
      <c r="FS979" s="220">
        <v>222311</v>
      </c>
      <c r="FT979" s="219">
        <v>42765</v>
      </c>
      <c r="FU979" s="103"/>
      <c r="FV979" s="104" t="s">
        <v>30</v>
      </c>
      <c r="FW979" s="76" t="s">
        <v>341</v>
      </c>
      <c r="FX979" s="76" t="s">
        <v>24</v>
      </c>
      <c r="FY979" s="76" t="s">
        <v>300</v>
      </c>
      <c r="FZ979" s="104" t="s">
        <v>24</v>
      </c>
      <c r="GA979" s="191">
        <v>131291732</v>
      </c>
      <c r="GB979" s="77" t="s">
        <v>2401</v>
      </c>
      <c r="GC979" s="217">
        <v>2652858.2999999998</v>
      </c>
      <c r="GD979" s="218" t="s">
        <v>2402</v>
      </c>
      <c r="GE979" s="219">
        <v>42660</v>
      </c>
      <c r="GF979" s="204" t="s">
        <v>34</v>
      </c>
      <c r="GG979" s="82" t="s">
        <v>2403</v>
      </c>
      <c r="GH979" s="219">
        <v>42754</v>
      </c>
      <c r="GI979" s="220">
        <v>222311</v>
      </c>
      <c r="GJ979" s="219">
        <v>42765</v>
      </c>
      <c r="GK979" s="103"/>
      <c r="GL979" s="104" t="s">
        <v>30</v>
      </c>
      <c r="GM979" s="76" t="s">
        <v>341</v>
      </c>
      <c r="GN979" s="76" t="s">
        <v>24</v>
      </c>
      <c r="GO979" s="76" t="s">
        <v>300</v>
      </c>
      <c r="GP979" s="104" t="s">
        <v>24</v>
      </c>
      <c r="GQ979" s="191">
        <v>131291732</v>
      </c>
      <c r="GR979" s="77" t="s">
        <v>2401</v>
      </c>
      <c r="GS979" s="217">
        <v>2652858.2999999998</v>
      </c>
      <c r="GT979" s="218" t="s">
        <v>2402</v>
      </c>
      <c r="GU979" s="219">
        <v>42660</v>
      </c>
      <c r="GV979" s="204" t="s">
        <v>34</v>
      </c>
      <c r="GW979" s="82" t="s">
        <v>2403</v>
      </c>
      <c r="GX979" s="219">
        <v>42754</v>
      </c>
      <c r="GY979" s="220">
        <v>222311</v>
      </c>
      <c r="GZ979" s="219">
        <v>42765</v>
      </c>
      <c r="HA979" s="103"/>
      <c r="HB979" s="104" t="s">
        <v>30</v>
      </c>
      <c r="HC979" s="76" t="s">
        <v>341</v>
      </c>
      <c r="HD979" s="76" t="s">
        <v>24</v>
      </c>
      <c r="HE979" s="76" t="s">
        <v>300</v>
      </c>
      <c r="HF979" s="104" t="s">
        <v>24</v>
      </c>
      <c r="HG979" s="191">
        <v>131291732</v>
      </c>
      <c r="HH979" s="77" t="s">
        <v>2401</v>
      </c>
      <c r="HI979" s="217">
        <v>2652858.2999999998</v>
      </c>
      <c r="HJ979" s="218" t="s">
        <v>2402</v>
      </c>
      <c r="HK979" s="219">
        <v>42660</v>
      </c>
      <c r="HL979" s="204" t="s">
        <v>34</v>
      </c>
      <c r="HM979" s="82" t="s">
        <v>2403</v>
      </c>
      <c r="HN979" s="219">
        <v>42754</v>
      </c>
      <c r="HO979" s="220">
        <v>222311</v>
      </c>
      <c r="HP979" s="219">
        <v>42765</v>
      </c>
      <c r="HQ979" s="103"/>
      <c r="HR979" s="104" t="s">
        <v>30</v>
      </c>
      <c r="HS979" s="76" t="s">
        <v>341</v>
      </c>
      <c r="HT979" s="76" t="s">
        <v>24</v>
      </c>
      <c r="HU979" s="76" t="s">
        <v>300</v>
      </c>
      <c r="HV979" s="104" t="s">
        <v>24</v>
      </c>
      <c r="HW979" s="191">
        <v>131291732</v>
      </c>
      <c r="HX979" s="77" t="s">
        <v>2401</v>
      </c>
      <c r="HY979" s="217">
        <v>2652858.2999999998</v>
      </c>
      <c r="HZ979" s="218" t="s">
        <v>2402</v>
      </c>
      <c r="IA979" s="219">
        <v>42660</v>
      </c>
      <c r="IB979" s="204" t="s">
        <v>34</v>
      </c>
      <c r="IC979" s="82" t="s">
        <v>2403</v>
      </c>
      <c r="ID979" s="219">
        <v>42754</v>
      </c>
      <c r="IE979" s="220">
        <v>222311</v>
      </c>
      <c r="IF979" s="219">
        <v>42765</v>
      </c>
      <c r="IG979" s="103"/>
      <c r="IH979" s="104" t="s">
        <v>30</v>
      </c>
      <c r="II979" s="76" t="s">
        <v>341</v>
      </c>
      <c r="IJ979" s="76" t="s">
        <v>24</v>
      </c>
      <c r="IK979" s="76" t="s">
        <v>300</v>
      </c>
      <c r="IL979" s="104" t="s">
        <v>24</v>
      </c>
      <c r="IM979" s="191">
        <v>131291732</v>
      </c>
      <c r="IN979" s="77" t="s">
        <v>2401</v>
      </c>
      <c r="IO979" s="217">
        <v>2652858.2999999998</v>
      </c>
      <c r="IP979" s="218" t="s">
        <v>2402</v>
      </c>
      <c r="IQ979" s="219">
        <v>42660</v>
      </c>
      <c r="IR979" s="204" t="s">
        <v>34</v>
      </c>
      <c r="IS979" s="82" t="s">
        <v>2403</v>
      </c>
      <c r="IT979" s="219">
        <v>42754</v>
      </c>
      <c r="IU979" s="220">
        <v>222311</v>
      </c>
      <c r="IV979" s="219">
        <v>42765</v>
      </c>
      <c r="IW979" s="103"/>
      <c r="IX979" s="104" t="s">
        <v>30</v>
      </c>
      <c r="IY979" s="76" t="s">
        <v>341</v>
      </c>
      <c r="IZ979" s="76" t="s">
        <v>24</v>
      </c>
      <c r="JA979" s="76" t="s">
        <v>300</v>
      </c>
      <c r="JB979" s="104" t="s">
        <v>24</v>
      </c>
      <c r="JC979" s="191">
        <v>131291732</v>
      </c>
      <c r="JD979" s="77" t="s">
        <v>2401</v>
      </c>
      <c r="JE979" s="217">
        <v>2652858.2999999998</v>
      </c>
      <c r="JF979" s="218" t="s">
        <v>2402</v>
      </c>
      <c r="JG979" s="219">
        <v>42660</v>
      </c>
      <c r="JH979" s="204" t="s">
        <v>34</v>
      </c>
      <c r="JI979" s="82" t="s">
        <v>2403</v>
      </c>
      <c r="JJ979" s="219">
        <v>42754</v>
      </c>
      <c r="JK979" s="220">
        <v>222311</v>
      </c>
      <c r="JL979" s="219">
        <v>42765</v>
      </c>
      <c r="JM979" s="103"/>
      <c r="JN979" s="104" t="s">
        <v>30</v>
      </c>
      <c r="JO979" s="76" t="s">
        <v>341</v>
      </c>
      <c r="JP979" s="76" t="s">
        <v>24</v>
      </c>
      <c r="JQ979" s="76" t="s">
        <v>300</v>
      </c>
      <c r="JR979" s="104" t="s">
        <v>24</v>
      </c>
      <c r="JS979" s="191">
        <v>131291732</v>
      </c>
      <c r="JT979" s="77" t="s">
        <v>2401</v>
      </c>
      <c r="JU979" s="217">
        <v>2652858.2999999998</v>
      </c>
      <c r="JV979" s="218" t="s">
        <v>2402</v>
      </c>
      <c r="JW979" s="219">
        <v>42660</v>
      </c>
      <c r="JX979" s="204" t="s">
        <v>34</v>
      </c>
      <c r="JY979" s="82" t="s">
        <v>2403</v>
      </c>
      <c r="JZ979" s="219">
        <v>42754</v>
      </c>
      <c r="KA979" s="220">
        <v>222311</v>
      </c>
      <c r="KB979" s="219">
        <v>42765</v>
      </c>
      <c r="KC979" s="103"/>
      <c r="KD979" s="104" t="s">
        <v>30</v>
      </c>
      <c r="KE979" s="76" t="s">
        <v>341</v>
      </c>
      <c r="KF979" s="76" t="s">
        <v>24</v>
      </c>
      <c r="KG979" s="76" t="s">
        <v>300</v>
      </c>
      <c r="KH979" s="104" t="s">
        <v>24</v>
      </c>
      <c r="KI979" s="191">
        <v>131291732</v>
      </c>
      <c r="KJ979" s="77" t="s">
        <v>2401</v>
      </c>
      <c r="KK979" s="217">
        <v>2652858.2999999998</v>
      </c>
      <c r="KL979" s="218" t="s">
        <v>2402</v>
      </c>
      <c r="KM979" s="219">
        <v>42660</v>
      </c>
      <c r="KN979" s="204" t="s">
        <v>34</v>
      </c>
      <c r="KO979" s="82" t="s">
        <v>2403</v>
      </c>
      <c r="KP979" s="219">
        <v>42754</v>
      </c>
      <c r="KQ979" s="220">
        <v>222311</v>
      </c>
      <c r="KR979" s="219">
        <v>42765</v>
      </c>
      <c r="KS979" s="103"/>
      <c r="KT979" s="104" t="s">
        <v>30</v>
      </c>
      <c r="KU979" s="76" t="s">
        <v>341</v>
      </c>
      <c r="KV979" s="76" t="s">
        <v>24</v>
      </c>
      <c r="KW979" s="76" t="s">
        <v>300</v>
      </c>
      <c r="KX979" s="104" t="s">
        <v>24</v>
      </c>
      <c r="KY979" s="191">
        <v>131291732</v>
      </c>
      <c r="KZ979" s="77" t="s">
        <v>2401</v>
      </c>
      <c r="LA979" s="217">
        <v>2652858.2999999998</v>
      </c>
      <c r="LB979" s="218" t="s">
        <v>2402</v>
      </c>
      <c r="LC979" s="219">
        <v>42660</v>
      </c>
      <c r="LD979" s="204" t="s">
        <v>34</v>
      </c>
      <c r="LE979" s="82" t="s">
        <v>2403</v>
      </c>
      <c r="LF979" s="219">
        <v>42754</v>
      </c>
      <c r="LG979" s="220">
        <v>222311</v>
      </c>
      <c r="LH979" s="219">
        <v>42765</v>
      </c>
      <c r="LI979" s="103"/>
      <c r="LJ979" s="104" t="s">
        <v>30</v>
      </c>
      <c r="LK979" s="76" t="s">
        <v>341</v>
      </c>
      <c r="LL979" s="76" t="s">
        <v>24</v>
      </c>
      <c r="LM979" s="76" t="s">
        <v>300</v>
      </c>
      <c r="LN979" s="104" t="s">
        <v>24</v>
      </c>
      <c r="LO979" s="191">
        <v>131291732</v>
      </c>
      <c r="LP979" s="77" t="s">
        <v>2401</v>
      </c>
      <c r="LQ979" s="217">
        <v>2652858.2999999998</v>
      </c>
      <c r="LR979" s="218" t="s">
        <v>2402</v>
      </c>
      <c r="LS979" s="219">
        <v>42660</v>
      </c>
      <c r="LT979" s="204" t="s">
        <v>34</v>
      </c>
      <c r="LU979" s="82" t="s">
        <v>2403</v>
      </c>
      <c r="LV979" s="219">
        <v>42754</v>
      </c>
      <c r="LW979" s="220">
        <v>222311</v>
      </c>
      <c r="LX979" s="219">
        <v>42765</v>
      </c>
      <c r="LY979" s="103"/>
      <c r="LZ979" s="104" t="s">
        <v>30</v>
      </c>
      <c r="MA979" s="76" t="s">
        <v>341</v>
      </c>
      <c r="MB979" s="76" t="s">
        <v>24</v>
      </c>
      <c r="MC979" s="76" t="s">
        <v>300</v>
      </c>
      <c r="MD979" s="104" t="s">
        <v>24</v>
      </c>
      <c r="ME979" s="191">
        <v>131291732</v>
      </c>
      <c r="MF979" s="77" t="s">
        <v>2401</v>
      </c>
      <c r="MG979" s="217">
        <v>2652858.2999999998</v>
      </c>
      <c r="MH979" s="218" t="s">
        <v>2402</v>
      </c>
      <c r="MI979" s="219">
        <v>42660</v>
      </c>
      <c r="MJ979" s="204" t="s">
        <v>34</v>
      </c>
      <c r="MK979" s="82" t="s">
        <v>2403</v>
      </c>
      <c r="ML979" s="219">
        <v>42754</v>
      </c>
      <c r="MM979" s="220">
        <v>222311</v>
      </c>
      <c r="MN979" s="219">
        <v>42765</v>
      </c>
      <c r="MO979" s="103"/>
      <c r="MP979" s="104" t="s">
        <v>30</v>
      </c>
      <c r="MQ979" s="76" t="s">
        <v>341</v>
      </c>
      <c r="MR979" s="76" t="s">
        <v>24</v>
      </c>
      <c r="MS979" s="76" t="s">
        <v>300</v>
      </c>
      <c r="MT979" s="104" t="s">
        <v>24</v>
      </c>
      <c r="MU979" s="191">
        <v>131291732</v>
      </c>
      <c r="MV979" s="77" t="s">
        <v>2401</v>
      </c>
      <c r="MW979" s="217">
        <v>2652858.2999999998</v>
      </c>
      <c r="MX979" s="218" t="s">
        <v>2402</v>
      </c>
      <c r="MY979" s="219">
        <v>42660</v>
      </c>
      <c r="MZ979" s="204" t="s">
        <v>34</v>
      </c>
      <c r="NA979" s="82" t="s">
        <v>2403</v>
      </c>
      <c r="NB979" s="219">
        <v>42754</v>
      </c>
      <c r="NC979" s="220">
        <v>222311</v>
      </c>
      <c r="ND979" s="219">
        <v>42765</v>
      </c>
      <c r="NE979" s="103"/>
      <c r="NF979" s="104" t="s">
        <v>30</v>
      </c>
      <c r="NG979" s="76" t="s">
        <v>341</v>
      </c>
      <c r="NH979" s="76" t="s">
        <v>24</v>
      </c>
      <c r="NI979" s="76" t="s">
        <v>300</v>
      </c>
      <c r="NJ979" s="104" t="s">
        <v>24</v>
      </c>
      <c r="NK979" s="191">
        <v>131291732</v>
      </c>
      <c r="NL979" s="77" t="s">
        <v>2401</v>
      </c>
      <c r="NM979" s="217">
        <v>2652858.2999999998</v>
      </c>
      <c r="NN979" s="218" t="s">
        <v>2402</v>
      </c>
      <c r="NO979" s="219">
        <v>42660</v>
      </c>
      <c r="NP979" s="204" t="s">
        <v>34</v>
      </c>
      <c r="NQ979" s="82" t="s">
        <v>2403</v>
      </c>
      <c r="NR979" s="219">
        <v>42754</v>
      </c>
      <c r="NS979" s="220">
        <v>222311</v>
      </c>
      <c r="NT979" s="219">
        <v>42765</v>
      </c>
      <c r="NU979" s="103"/>
      <c r="NV979" s="104" t="s">
        <v>30</v>
      </c>
      <c r="NW979" s="76" t="s">
        <v>341</v>
      </c>
      <c r="NX979" s="76" t="s">
        <v>24</v>
      </c>
      <c r="NY979" s="76" t="s">
        <v>300</v>
      </c>
      <c r="NZ979" s="104" t="s">
        <v>24</v>
      </c>
      <c r="OA979" s="191">
        <v>131291732</v>
      </c>
      <c r="OB979" s="77" t="s">
        <v>2401</v>
      </c>
      <c r="OC979" s="217">
        <v>2652858.2999999998</v>
      </c>
      <c r="OD979" s="218" t="s">
        <v>2402</v>
      </c>
      <c r="OE979" s="219">
        <v>42660</v>
      </c>
      <c r="OF979" s="204" t="s">
        <v>34</v>
      </c>
      <c r="OG979" s="82" t="s">
        <v>2403</v>
      </c>
      <c r="OH979" s="219">
        <v>42754</v>
      </c>
      <c r="OI979" s="220">
        <v>222311</v>
      </c>
      <c r="OJ979" s="219">
        <v>42765</v>
      </c>
      <c r="OK979" s="103"/>
      <c r="OL979" s="104" t="s">
        <v>30</v>
      </c>
      <c r="OM979" s="76" t="s">
        <v>341</v>
      </c>
      <c r="ON979" s="76" t="s">
        <v>24</v>
      </c>
      <c r="OO979" s="76" t="s">
        <v>300</v>
      </c>
      <c r="OP979" s="104" t="s">
        <v>24</v>
      </c>
      <c r="OQ979" s="191">
        <v>131291732</v>
      </c>
      <c r="OR979" s="77" t="s">
        <v>2401</v>
      </c>
      <c r="OS979" s="217">
        <v>2652858.2999999998</v>
      </c>
      <c r="OT979" s="218" t="s">
        <v>2402</v>
      </c>
      <c r="OU979" s="219">
        <v>42660</v>
      </c>
      <c r="OV979" s="204" t="s">
        <v>34</v>
      </c>
      <c r="OW979" s="82" t="s">
        <v>2403</v>
      </c>
      <c r="OX979" s="219">
        <v>42754</v>
      </c>
      <c r="OY979" s="220">
        <v>222311</v>
      </c>
      <c r="OZ979" s="219">
        <v>42765</v>
      </c>
      <c r="PA979" s="103"/>
      <c r="PB979" s="104" t="s">
        <v>30</v>
      </c>
      <c r="PC979" s="76" t="s">
        <v>341</v>
      </c>
      <c r="PD979" s="76" t="s">
        <v>24</v>
      </c>
      <c r="PE979" s="76" t="s">
        <v>300</v>
      </c>
      <c r="PF979" s="104" t="s">
        <v>24</v>
      </c>
      <c r="PG979" s="191">
        <v>131291732</v>
      </c>
      <c r="PH979" s="77" t="s">
        <v>2401</v>
      </c>
      <c r="PI979" s="217">
        <v>2652858.2999999998</v>
      </c>
      <c r="PJ979" s="218" t="s">
        <v>2402</v>
      </c>
      <c r="PK979" s="219">
        <v>42660</v>
      </c>
      <c r="PL979" s="204" t="s">
        <v>34</v>
      </c>
      <c r="PM979" s="82" t="s">
        <v>2403</v>
      </c>
      <c r="PN979" s="219">
        <v>42754</v>
      </c>
      <c r="PO979" s="220">
        <v>222311</v>
      </c>
      <c r="PP979" s="219">
        <v>42765</v>
      </c>
      <c r="PQ979" s="103"/>
      <c r="PR979" s="104" t="s">
        <v>30</v>
      </c>
      <c r="PS979" s="76" t="s">
        <v>341</v>
      </c>
      <c r="PT979" s="76" t="s">
        <v>24</v>
      </c>
      <c r="PU979" s="76" t="s">
        <v>300</v>
      </c>
      <c r="PV979" s="104" t="s">
        <v>24</v>
      </c>
      <c r="PW979" s="191">
        <v>131291732</v>
      </c>
      <c r="PX979" s="77" t="s">
        <v>2401</v>
      </c>
      <c r="PY979" s="217">
        <v>2652858.2999999998</v>
      </c>
      <c r="PZ979" s="218" t="s">
        <v>2402</v>
      </c>
      <c r="QA979" s="219">
        <v>42660</v>
      </c>
      <c r="QB979" s="204" t="s">
        <v>34</v>
      </c>
      <c r="QC979" s="82" t="s">
        <v>2403</v>
      </c>
      <c r="QD979" s="219">
        <v>42754</v>
      </c>
      <c r="QE979" s="220">
        <v>222311</v>
      </c>
      <c r="QF979" s="219">
        <v>42765</v>
      </c>
      <c r="QG979" s="103"/>
      <c r="QH979" s="104" t="s">
        <v>30</v>
      </c>
      <c r="QI979" s="76" t="s">
        <v>341</v>
      </c>
      <c r="QJ979" s="76" t="s">
        <v>24</v>
      </c>
      <c r="QK979" s="76" t="s">
        <v>300</v>
      </c>
      <c r="QL979" s="104" t="s">
        <v>24</v>
      </c>
      <c r="QM979" s="191">
        <v>131291732</v>
      </c>
      <c r="QN979" s="77" t="s">
        <v>2401</v>
      </c>
      <c r="QO979" s="217">
        <v>2652858.2999999998</v>
      </c>
      <c r="QP979" s="218" t="s">
        <v>2402</v>
      </c>
      <c r="QQ979" s="219">
        <v>42660</v>
      </c>
      <c r="QR979" s="204" t="s">
        <v>34</v>
      </c>
      <c r="QS979" s="82" t="s">
        <v>2403</v>
      </c>
      <c r="QT979" s="219">
        <v>42754</v>
      </c>
      <c r="QU979" s="220">
        <v>222311</v>
      </c>
      <c r="QV979" s="219">
        <v>42765</v>
      </c>
      <c r="QW979" s="103"/>
      <c r="QX979" s="104" t="s">
        <v>30</v>
      </c>
      <c r="QY979" s="76" t="s">
        <v>341</v>
      </c>
      <c r="QZ979" s="76" t="s">
        <v>24</v>
      </c>
      <c r="RA979" s="76" t="s">
        <v>300</v>
      </c>
      <c r="RB979" s="104" t="s">
        <v>24</v>
      </c>
      <c r="RC979" s="191">
        <v>131291732</v>
      </c>
      <c r="RD979" s="77" t="s">
        <v>2401</v>
      </c>
      <c r="RE979" s="217">
        <v>2652858.2999999998</v>
      </c>
      <c r="RF979" s="218" t="s">
        <v>2402</v>
      </c>
      <c r="RG979" s="219">
        <v>42660</v>
      </c>
      <c r="RH979" s="204" t="s">
        <v>34</v>
      </c>
      <c r="RI979" s="82" t="s">
        <v>2403</v>
      </c>
      <c r="RJ979" s="219">
        <v>42754</v>
      </c>
      <c r="RK979" s="220">
        <v>222311</v>
      </c>
      <c r="RL979" s="219">
        <v>42765</v>
      </c>
      <c r="RM979" s="103"/>
      <c r="RN979" s="104" t="s">
        <v>30</v>
      </c>
      <c r="RO979" s="76" t="s">
        <v>341</v>
      </c>
      <c r="RP979" s="76" t="s">
        <v>24</v>
      </c>
      <c r="RQ979" s="76" t="s">
        <v>300</v>
      </c>
      <c r="RR979" s="104" t="s">
        <v>24</v>
      </c>
      <c r="RS979" s="191">
        <v>131291732</v>
      </c>
      <c r="RT979" s="77" t="s">
        <v>2401</v>
      </c>
      <c r="RU979" s="217">
        <v>2652858.2999999998</v>
      </c>
      <c r="RV979" s="218" t="s">
        <v>2402</v>
      </c>
      <c r="RW979" s="219">
        <v>42660</v>
      </c>
      <c r="RX979" s="204" t="s">
        <v>34</v>
      </c>
      <c r="RY979" s="82" t="s">
        <v>2403</v>
      </c>
      <c r="RZ979" s="219">
        <v>42754</v>
      </c>
      <c r="SA979" s="220">
        <v>222311</v>
      </c>
      <c r="SB979" s="219">
        <v>42765</v>
      </c>
      <c r="SC979" s="103"/>
      <c r="SD979" s="104" t="s">
        <v>30</v>
      </c>
      <c r="SE979" s="76" t="s">
        <v>341</v>
      </c>
      <c r="SF979" s="76" t="s">
        <v>24</v>
      </c>
      <c r="SG979" s="76" t="s">
        <v>300</v>
      </c>
      <c r="SH979" s="104" t="s">
        <v>24</v>
      </c>
      <c r="SI979" s="191">
        <v>131291732</v>
      </c>
      <c r="SJ979" s="77" t="s">
        <v>2401</v>
      </c>
      <c r="SK979" s="217">
        <v>2652858.2999999998</v>
      </c>
      <c r="SL979" s="218" t="s">
        <v>2402</v>
      </c>
      <c r="SM979" s="219">
        <v>42660</v>
      </c>
      <c r="SN979" s="204" t="s">
        <v>34</v>
      </c>
      <c r="SO979" s="82" t="s">
        <v>2403</v>
      </c>
      <c r="SP979" s="219">
        <v>42754</v>
      </c>
      <c r="SQ979" s="220">
        <v>222311</v>
      </c>
      <c r="SR979" s="219">
        <v>42765</v>
      </c>
      <c r="SS979" s="103"/>
      <c r="ST979" s="104" t="s">
        <v>30</v>
      </c>
      <c r="SU979" s="76" t="s">
        <v>341</v>
      </c>
      <c r="SV979" s="76" t="s">
        <v>24</v>
      </c>
      <c r="SW979" s="76" t="s">
        <v>300</v>
      </c>
      <c r="SX979" s="104" t="s">
        <v>24</v>
      </c>
      <c r="SY979" s="191">
        <v>131291732</v>
      </c>
      <c r="SZ979" s="77" t="s">
        <v>2401</v>
      </c>
      <c r="TA979" s="217">
        <v>2652858.2999999998</v>
      </c>
      <c r="TB979" s="218" t="s">
        <v>2402</v>
      </c>
      <c r="TC979" s="219">
        <v>42660</v>
      </c>
      <c r="TD979" s="204" t="s">
        <v>34</v>
      </c>
      <c r="TE979" s="82" t="s">
        <v>2403</v>
      </c>
      <c r="TF979" s="219">
        <v>42754</v>
      </c>
      <c r="TG979" s="220">
        <v>222311</v>
      </c>
      <c r="TH979" s="219">
        <v>42765</v>
      </c>
      <c r="TI979" s="103"/>
      <c r="TJ979" s="104" t="s">
        <v>30</v>
      </c>
      <c r="TK979" s="76" t="s">
        <v>341</v>
      </c>
      <c r="TL979" s="76" t="s">
        <v>24</v>
      </c>
      <c r="TM979" s="76" t="s">
        <v>300</v>
      </c>
      <c r="TN979" s="104" t="s">
        <v>24</v>
      </c>
      <c r="TO979" s="191">
        <v>131291732</v>
      </c>
      <c r="TP979" s="77" t="s">
        <v>2401</v>
      </c>
      <c r="TQ979" s="217">
        <v>2652858.2999999998</v>
      </c>
      <c r="TR979" s="218" t="s">
        <v>2402</v>
      </c>
      <c r="TS979" s="219">
        <v>42660</v>
      </c>
      <c r="TT979" s="204" t="s">
        <v>34</v>
      </c>
      <c r="TU979" s="82" t="s">
        <v>2403</v>
      </c>
      <c r="TV979" s="219">
        <v>42754</v>
      </c>
      <c r="TW979" s="220">
        <v>222311</v>
      </c>
      <c r="TX979" s="219">
        <v>42765</v>
      </c>
      <c r="TY979" s="103"/>
      <c r="TZ979" s="104" t="s">
        <v>30</v>
      </c>
      <c r="UA979" s="76" t="s">
        <v>341</v>
      </c>
      <c r="UB979" s="76" t="s">
        <v>24</v>
      </c>
      <c r="UC979" s="76" t="s">
        <v>300</v>
      </c>
      <c r="UD979" s="104" t="s">
        <v>24</v>
      </c>
      <c r="UE979" s="191">
        <v>131291732</v>
      </c>
      <c r="UF979" s="77" t="s">
        <v>2401</v>
      </c>
      <c r="UG979" s="217">
        <v>2652858.2999999998</v>
      </c>
      <c r="UH979" s="218" t="s">
        <v>2402</v>
      </c>
      <c r="UI979" s="219">
        <v>42660</v>
      </c>
      <c r="UJ979" s="204" t="s">
        <v>34</v>
      </c>
      <c r="UK979" s="82" t="s">
        <v>2403</v>
      </c>
      <c r="UL979" s="219">
        <v>42754</v>
      </c>
      <c r="UM979" s="220">
        <v>222311</v>
      </c>
      <c r="UN979" s="219">
        <v>42765</v>
      </c>
      <c r="UO979" s="103"/>
      <c r="UP979" s="104" t="s">
        <v>30</v>
      </c>
      <c r="UQ979" s="76" t="s">
        <v>341</v>
      </c>
      <c r="UR979" s="76" t="s">
        <v>24</v>
      </c>
      <c r="US979" s="76" t="s">
        <v>300</v>
      </c>
      <c r="UT979" s="104" t="s">
        <v>24</v>
      </c>
      <c r="UU979" s="191">
        <v>131291732</v>
      </c>
      <c r="UV979" s="77" t="s">
        <v>2401</v>
      </c>
      <c r="UW979" s="217">
        <v>2652858.2999999998</v>
      </c>
      <c r="UX979" s="218" t="s">
        <v>2402</v>
      </c>
      <c r="UY979" s="219">
        <v>42660</v>
      </c>
      <c r="UZ979" s="204" t="s">
        <v>34</v>
      </c>
      <c r="VA979" s="82" t="s">
        <v>2403</v>
      </c>
      <c r="VB979" s="219">
        <v>42754</v>
      </c>
      <c r="VC979" s="220">
        <v>222311</v>
      </c>
      <c r="VD979" s="219">
        <v>42765</v>
      </c>
      <c r="VE979" s="103"/>
      <c r="VF979" s="104" t="s">
        <v>30</v>
      </c>
      <c r="VG979" s="76" t="s">
        <v>341</v>
      </c>
      <c r="VH979" s="76" t="s">
        <v>24</v>
      </c>
      <c r="VI979" s="76" t="s">
        <v>300</v>
      </c>
      <c r="VJ979" s="104" t="s">
        <v>24</v>
      </c>
      <c r="VK979" s="191">
        <v>131291732</v>
      </c>
      <c r="VL979" s="77" t="s">
        <v>2401</v>
      </c>
      <c r="VM979" s="217">
        <v>2652858.2999999998</v>
      </c>
      <c r="VN979" s="218" t="s">
        <v>2402</v>
      </c>
      <c r="VO979" s="219">
        <v>42660</v>
      </c>
      <c r="VP979" s="204" t="s">
        <v>34</v>
      </c>
      <c r="VQ979" s="82" t="s">
        <v>2403</v>
      </c>
      <c r="VR979" s="219">
        <v>42754</v>
      </c>
      <c r="VS979" s="220">
        <v>222311</v>
      </c>
      <c r="VT979" s="219">
        <v>42765</v>
      </c>
      <c r="VU979" s="103"/>
      <c r="VV979" s="104" t="s">
        <v>30</v>
      </c>
      <c r="VW979" s="76" t="s">
        <v>341</v>
      </c>
      <c r="VX979" s="76" t="s">
        <v>24</v>
      </c>
      <c r="VY979" s="76" t="s">
        <v>300</v>
      </c>
      <c r="VZ979" s="104" t="s">
        <v>24</v>
      </c>
      <c r="WA979" s="191">
        <v>131291732</v>
      </c>
      <c r="WB979" s="77" t="s">
        <v>2401</v>
      </c>
      <c r="WC979" s="217">
        <v>2652858.2999999998</v>
      </c>
      <c r="WD979" s="218" t="s">
        <v>2402</v>
      </c>
      <c r="WE979" s="219">
        <v>42660</v>
      </c>
      <c r="WF979" s="204" t="s">
        <v>34</v>
      </c>
      <c r="WG979" s="82" t="s">
        <v>2403</v>
      </c>
      <c r="WH979" s="219">
        <v>42754</v>
      </c>
      <c r="WI979" s="220">
        <v>222311</v>
      </c>
      <c r="WJ979" s="219">
        <v>42765</v>
      </c>
      <c r="WK979" s="103"/>
      <c r="WL979" s="104" t="s">
        <v>30</v>
      </c>
      <c r="WM979" s="76" t="s">
        <v>341</v>
      </c>
      <c r="WN979" s="76" t="s">
        <v>24</v>
      </c>
      <c r="WO979" s="76" t="s">
        <v>300</v>
      </c>
      <c r="WP979" s="104" t="s">
        <v>24</v>
      </c>
      <c r="WQ979" s="191">
        <v>131291732</v>
      </c>
      <c r="WR979" s="77" t="s">
        <v>2401</v>
      </c>
      <c r="WS979" s="217">
        <v>2652858.2999999998</v>
      </c>
      <c r="WT979" s="218" t="s">
        <v>2402</v>
      </c>
      <c r="WU979" s="219">
        <v>42660</v>
      </c>
      <c r="WV979" s="204" t="s">
        <v>34</v>
      </c>
      <c r="WW979" s="82" t="s">
        <v>2403</v>
      </c>
      <c r="WX979" s="219">
        <v>42754</v>
      </c>
      <c r="WY979" s="220">
        <v>222311</v>
      </c>
      <c r="WZ979" s="219">
        <v>42765</v>
      </c>
      <c r="XA979" s="103"/>
      <c r="XB979" s="104" t="s">
        <v>30</v>
      </c>
      <c r="XC979" s="76" t="s">
        <v>341</v>
      </c>
      <c r="XD979" s="76" t="s">
        <v>24</v>
      </c>
      <c r="XE979" s="76" t="s">
        <v>300</v>
      </c>
      <c r="XF979" s="104" t="s">
        <v>24</v>
      </c>
      <c r="XG979" s="191">
        <v>131291732</v>
      </c>
      <c r="XH979" s="77" t="s">
        <v>2401</v>
      </c>
      <c r="XI979" s="217">
        <v>2652858.2999999998</v>
      </c>
      <c r="XJ979" s="218" t="s">
        <v>2402</v>
      </c>
      <c r="XK979" s="219">
        <v>42660</v>
      </c>
      <c r="XL979" s="204" t="s">
        <v>34</v>
      </c>
      <c r="XM979" s="82" t="s">
        <v>2403</v>
      </c>
      <c r="XN979" s="219">
        <v>42754</v>
      </c>
      <c r="XO979" s="220">
        <v>222311</v>
      </c>
      <c r="XP979" s="219">
        <v>42765</v>
      </c>
      <c r="XQ979" s="103"/>
      <c r="XR979" s="104" t="s">
        <v>30</v>
      </c>
      <c r="XS979" s="76" t="s">
        <v>341</v>
      </c>
      <c r="XT979" s="76" t="s">
        <v>24</v>
      </c>
      <c r="XU979" s="76" t="s">
        <v>300</v>
      </c>
      <c r="XV979" s="104" t="s">
        <v>24</v>
      </c>
      <c r="XW979" s="191">
        <v>131291732</v>
      </c>
      <c r="XX979" s="77" t="s">
        <v>2401</v>
      </c>
      <c r="XY979" s="217">
        <v>2652858.2999999998</v>
      </c>
      <c r="XZ979" s="218" t="s">
        <v>2402</v>
      </c>
      <c r="YA979" s="219">
        <v>42660</v>
      </c>
      <c r="YB979" s="204" t="s">
        <v>34</v>
      </c>
      <c r="YC979" s="82" t="s">
        <v>2403</v>
      </c>
      <c r="YD979" s="219">
        <v>42754</v>
      </c>
      <c r="YE979" s="220">
        <v>222311</v>
      </c>
      <c r="YF979" s="219">
        <v>42765</v>
      </c>
      <c r="YG979" s="103"/>
      <c r="YH979" s="104" t="s">
        <v>30</v>
      </c>
      <c r="YI979" s="76" t="s">
        <v>341</v>
      </c>
      <c r="YJ979" s="76" t="s">
        <v>24</v>
      </c>
      <c r="YK979" s="76" t="s">
        <v>300</v>
      </c>
      <c r="YL979" s="104" t="s">
        <v>24</v>
      </c>
      <c r="YM979" s="191">
        <v>131291732</v>
      </c>
      <c r="YN979" s="77" t="s">
        <v>2401</v>
      </c>
      <c r="YO979" s="217">
        <v>2652858.2999999998</v>
      </c>
      <c r="YP979" s="218" t="s">
        <v>2402</v>
      </c>
      <c r="YQ979" s="219">
        <v>42660</v>
      </c>
      <c r="YR979" s="204" t="s">
        <v>34</v>
      </c>
      <c r="YS979" s="82" t="s">
        <v>2403</v>
      </c>
      <c r="YT979" s="219">
        <v>42754</v>
      </c>
      <c r="YU979" s="220">
        <v>222311</v>
      </c>
      <c r="YV979" s="219">
        <v>42765</v>
      </c>
      <c r="YW979" s="103"/>
      <c r="YX979" s="104" t="s">
        <v>30</v>
      </c>
      <c r="YY979" s="76" t="s">
        <v>341</v>
      </c>
      <c r="YZ979" s="76" t="s">
        <v>24</v>
      </c>
      <c r="ZA979" s="76" t="s">
        <v>300</v>
      </c>
      <c r="ZB979" s="104" t="s">
        <v>24</v>
      </c>
      <c r="ZC979" s="191">
        <v>131291732</v>
      </c>
      <c r="ZD979" s="77" t="s">
        <v>2401</v>
      </c>
      <c r="ZE979" s="217">
        <v>2652858.2999999998</v>
      </c>
      <c r="ZF979" s="218" t="s">
        <v>2402</v>
      </c>
      <c r="ZG979" s="219">
        <v>42660</v>
      </c>
      <c r="ZH979" s="204" t="s">
        <v>34</v>
      </c>
      <c r="ZI979" s="82" t="s">
        <v>2403</v>
      </c>
      <c r="ZJ979" s="219">
        <v>42754</v>
      </c>
      <c r="ZK979" s="220">
        <v>222311</v>
      </c>
      <c r="ZL979" s="219">
        <v>42765</v>
      </c>
      <c r="ZM979" s="103"/>
      <c r="ZN979" s="104" t="s">
        <v>30</v>
      </c>
      <c r="ZO979" s="76" t="s">
        <v>341</v>
      </c>
      <c r="ZP979" s="76" t="s">
        <v>24</v>
      </c>
      <c r="ZQ979" s="76" t="s">
        <v>300</v>
      </c>
      <c r="ZR979" s="104" t="s">
        <v>24</v>
      </c>
      <c r="ZS979" s="191">
        <v>131291732</v>
      </c>
      <c r="ZT979" s="77" t="s">
        <v>2401</v>
      </c>
      <c r="ZU979" s="217">
        <v>2652858.2999999998</v>
      </c>
      <c r="ZV979" s="218" t="s">
        <v>2402</v>
      </c>
      <c r="ZW979" s="219">
        <v>42660</v>
      </c>
      <c r="ZX979" s="204" t="s">
        <v>34</v>
      </c>
      <c r="ZY979" s="82" t="s">
        <v>2403</v>
      </c>
      <c r="ZZ979" s="219">
        <v>42754</v>
      </c>
      <c r="AAA979" s="220">
        <v>222311</v>
      </c>
      <c r="AAB979" s="219">
        <v>42765</v>
      </c>
      <c r="AAC979" s="103"/>
      <c r="AAD979" s="104" t="s">
        <v>30</v>
      </c>
      <c r="AAE979" s="76" t="s">
        <v>341</v>
      </c>
      <c r="AAF979" s="76" t="s">
        <v>24</v>
      </c>
      <c r="AAG979" s="76" t="s">
        <v>300</v>
      </c>
      <c r="AAH979" s="104" t="s">
        <v>24</v>
      </c>
      <c r="AAI979" s="191">
        <v>131291732</v>
      </c>
      <c r="AAJ979" s="77" t="s">
        <v>2401</v>
      </c>
      <c r="AAK979" s="217">
        <v>2652858.2999999998</v>
      </c>
      <c r="AAL979" s="218" t="s">
        <v>2402</v>
      </c>
      <c r="AAM979" s="219">
        <v>42660</v>
      </c>
      <c r="AAN979" s="204" t="s">
        <v>34</v>
      </c>
      <c r="AAO979" s="82" t="s">
        <v>2403</v>
      </c>
      <c r="AAP979" s="219">
        <v>42754</v>
      </c>
      <c r="AAQ979" s="220">
        <v>222311</v>
      </c>
      <c r="AAR979" s="219">
        <v>42765</v>
      </c>
      <c r="AAS979" s="103"/>
      <c r="AAT979" s="104" t="s">
        <v>30</v>
      </c>
      <c r="AAU979" s="76" t="s">
        <v>341</v>
      </c>
      <c r="AAV979" s="76" t="s">
        <v>24</v>
      </c>
      <c r="AAW979" s="76" t="s">
        <v>300</v>
      </c>
      <c r="AAX979" s="104" t="s">
        <v>24</v>
      </c>
      <c r="AAY979" s="191">
        <v>131291732</v>
      </c>
      <c r="AAZ979" s="77" t="s">
        <v>2401</v>
      </c>
      <c r="ABA979" s="217">
        <v>2652858.2999999998</v>
      </c>
      <c r="ABB979" s="218" t="s">
        <v>2402</v>
      </c>
      <c r="ABC979" s="219">
        <v>42660</v>
      </c>
      <c r="ABD979" s="204" t="s">
        <v>34</v>
      </c>
      <c r="ABE979" s="82" t="s">
        <v>2403</v>
      </c>
      <c r="ABF979" s="219">
        <v>42754</v>
      </c>
      <c r="ABG979" s="220">
        <v>222311</v>
      </c>
      <c r="ABH979" s="219">
        <v>42765</v>
      </c>
      <c r="ABI979" s="103"/>
      <c r="ABJ979" s="104" t="s">
        <v>30</v>
      </c>
      <c r="ABK979" s="76" t="s">
        <v>341</v>
      </c>
      <c r="ABL979" s="76" t="s">
        <v>24</v>
      </c>
      <c r="ABM979" s="76" t="s">
        <v>300</v>
      </c>
      <c r="ABN979" s="104" t="s">
        <v>24</v>
      </c>
      <c r="ABO979" s="191">
        <v>131291732</v>
      </c>
      <c r="ABP979" s="77" t="s">
        <v>2401</v>
      </c>
      <c r="ABQ979" s="217">
        <v>2652858.2999999998</v>
      </c>
      <c r="ABR979" s="218" t="s">
        <v>2402</v>
      </c>
      <c r="ABS979" s="219">
        <v>42660</v>
      </c>
      <c r="ABT979" s="204" t="s">
        <v>34</v>
      </c>
      <c r="ABU979" s="82" t="s">
        <v>2403</v>
      </c>
      <c r="ABV979" s="219">
        <v>42754</v>
      </c>
      <c r="ABW979" s="220">
        <v>222311</v>
      </c>
      <c r="ABX979" s="219">
        <v>42765</v>
      </c>
      <c r="ABY979" s="103"/>
      <c r="ABZ979" s="104" t="s">
        <v>30</v>
      </c>
      <c r="ACA979" s="76" t="s">
        <v>341</v>
      </c>
      <c r="ACB979" s="76" t="s">
        <v>24</v>
      </c>
      <c r="ACC979" s="76" t="s">
        <v>300</v>
      </c>
      <c r="ACD979" s="104" t="s">
        <v>24</v>
      </c>
      <c r="ACE979" s="191">
        <v>131291732</v>
      </c>
      <c r="ACF979" s="77" t="s">
        <v>2401</v>
      </c>
      <c r="ACG979" s="217">
        <v>2652858.2999999998</v>
      </c>
      <c r="ACH979" s="218" t="s">
        <v>2402</v>
      </c>
      <c r="ACI979" s="219">
        <v>42660</v>
      </c>
      <c r="ACJ979" s="204" t="s">
        <v>34</v>
      </c>
      <c r="ACK979" s="82" t="s">
        <v>2403</v>
      </c>
      <c r="ACL979" s="219">
        <v>42754</v>
      </c>
      <c r="ACM979" s="220">
        <v>222311</v>
      </c>
      <c r="ACN979" s="219">
        <v>42765</v>
      </c>
      <c r="ACO979" s="103"/>
      <c r="ACP979" s="104" t="s">
        <v>30</v>
      </c>
      <c r="ACQ979" s="76" t="s">
        <v>341</v>
      </c>
      <c r="ACR979" s="76" t="s">
        <v>24</v>
      </c>
      <c r="ACS979" s="76" t="s">
        <v>300</v>
      </c>
      <c r="ACT979" s="104" t="s">
        <v>24</v>
      </c>
      <c r="ACU979" s="191">
        <v>131291732</v>
      </c>
      <c r="ACV979" s="77" t="s">
        <v>2401</v>
      </c>
      <c r="ACW979" s="217">
        <v>2652858.2999999998</v>
      </c>
      <c r="ACX979" s="218" t="s">
        <v>2402</v>
      </c>
      <c r="ACY979" s="219">
        <v>42660</v>
      </c>
      <c r="ACZ979" s="204" t="s">
        <v>34</v>
      </c>
      <c r="ADA979" s="82" t="s">
        <v>2403</v>
      </c>
      <c r="ADB979" s="219">
        <v>42754</v>
      </c>
      <c r="ADC979" s="220">
        <v>222311</v>
      </c>
      <c r="ADD979" s="219">
        <v>42765</v>
      </c>
      <c r="ADE979" s="103"/>
      <c r="ADF979" s="104" t="s">
        <v>30</v>
      </c>
      <c r="ADG979" s="76" t="s">
        <v>341</v>
      </c>
      <c r="ADH979" s="76" t="s">
        <v>24</v>
      </c>
      <c r="ADI979" s="76" t="s">
        <v>300</v>
      </c>
      <c r="ADJ979" s="104" t="s">
        <v>24</v>
      </c>
      <c r="ADK979" s="191">
        <v>131291732</v>
      </c>
      <c r="ADL979" s="77" t="s">
        <v>2401</v>
      </c>
      <c r="ADM979" s="217">
        <v>2652858.2999999998</v>
      </c>
      <c r="ADN979" s="218" t="s">
        <v>2402</v>
      </c>
      <c r="ADO979" s="219">
        <v>42660</v>
      </c>
      <c r="ADP979" s="204" t="s">
        <v>34</v>
      </c>
      <c r="ADQ979" s="82" t="s">
        <v>2403</v>
      </c>
      <c r="ADR979" s="219">
        <v>42754</v>
      </c>
      <c r="ADS979" s="220">
        <v>222311</v>
      </c>
      <c r="ADT979" s="219">
        <v>42765</v>
      </c>
      <c r="ADU979" s="103"/>
      <c r="ADV979" s="104" t="s">
        <v>30</v>
      </c>
      <c r="ADW979" s="76" t="s">
        <v>341</v>
      </c>
      <c r="ADX979" s="76" t="s">
        <v>24</v>
      </c>
      <c r="ADY979" s="76" t="s">
        <v>300</v>
      </c>
      <c r="ADZ979" s="104" t="s">
        <v>24</v>
      </c>
      <c r="AEA979" s="191">
        <v>131291732</v>
      </c>
      <c r="AEB979" s="77" t="s">
        <v>2401</v>
      </c>
      <c r="AEC979" s="217">
        <v>2652858.2999999998</v>
      </c>
      <c r="AED979" s="218" t="s">
        <v>2402</v>
      </c>
      <c r="AEE979" s="219">
        <v>42660</v>
      </c>
      <c r="AEF979" s="204" t="s">
        <v>34</v>
      </c>
      <c r="AEG979" s="82" t="s">
        <v>2403</v>
      </c>
      <c r="AEH979" s="219">
        <v>42754</v>
      </c>
      <c r="AEI979" s="220">
        <v>222311</v>
      </c>
      <c r="AEJ979" s="219">
        <v>42765</v>
      </c>
      <c r="AEK979" s="103"/>
      <c r="AEL979" s="104" t="s">
        <v>30</v>
      </c>
      <c r="AEM979" s="76" t="s">
        <v>341</v>
      </c>
      <c r="AEN979" s="76" t="s">
        <v>24</v>
      </c>
      <c r="AEO979" s="76" t="s">
        <v>300</v>
      </c>
      <c r="AEP979" s="104" t="s">
        <v>24</v>
      </c>
      <c r="AEQ979" s="191">
        <v>131291732</v>
      </c>
      <c r="AER979" s="77" t="s">
        <v>2401</v>
      </c>
      <c r="AES979" s="217">
        <v>2652858.2999999998</v>
      </c>
      <c r="AET979" s="218" t="s">
        <v>2402</v>
      </c>
      <c r="AEU979" s="219">
        <v>42660</v>
      </c>
      <c r="AEV979" s="204" t="s">
        <v>34</v>
      </c>
      <c r="AEW979" s="82" t="s">
        <v>2403</v>
      </c>
      <c r="AEX979" s="219">
        <v>42754</v>
      </c>
      <c r="AEY979" s="220">
        <v>222311</v>
      </c>
      <c r="AEZ979" s="219">
        <v>42765</v>
      </c>
      <c r="AFA979" s="103"/>
      <c r="AFB979" s="104" t="s">
        <v>30</v>
      </c>
      <c r="AFC979" s="76" t="s">
        <v>341</v>
      </c>
      <c r="AFD979" s="76" t="s">
        <v>24</v>
      </c>
      <c r="AFE979" s="76" t="s">
        <v>300</v>
      </c>
      <c r="AFF979" s="104" t="s">
        <v>24</v>
      </c>
      <c r="AFG979" s="191">
        <v>131291732</v>
      </c>
      <c r="AFH979" s="77" t="s">
        <v>2401</v>
      </c>
      <c r="AFI979" s="217">
        <v>2652858.2999999998</v>
      </c>
      <c r="AFJ979" s="218" t="s">
        <v>2402</v>
      </c>
      <c r="AFK979" s="219">
        <v>42660</v>
      </c>
      <c r="AFL979" s="204" t="s">
        <v>34</v>
      </c>
      <c r="AFM979" s="82" t="s">
        <v>2403</v>
      </c>
      <c r="AFN979" s="219">
        <v>42754</v>
      </c>
      <c r="AFO979" s="220">
        <v>222311</v>
      </c>
      <c r="AFP979" s="219">
        <v>42765</v>
      </c>
      <c r="AFQ979" s="103"/>
      <c r="AFR979" s="104" t="s">
        <v>30</v>
      </c>
      <c r="AFS979" s="76" t="s">
        <v>341</v>
      </c>
      <c r="AFT979" s="76" t="s">
        <v>24</v>
      </c>
      <c r="AFU979" s="76" t="s">
        <v>300</v>
      </c>
      <c r="AFV979" s="104" t="s">
        <v>24</v>
      </c>
      <c r="AFW979" s="191">
        <v>131291732</v>
      </c>
      <c r="AFX979" s="77" t="s">
        <v>2401</v>
      </c>
      <c r="AFY979" s="217">
        <v>2652858.2999999998</v>
      </c>
      <c r="AFZ979" s="218" t="s">
        <v>2402</v>
      </c>
      <c r="AGA979" s="219">
        <v>42660</v>
      </c>
      <c r="AGB979" s="204" t="s">
        <v>34</v>
      </c>
      <c r="AGC979" s="82" t="s">
        <v>2403</v>
      </c>
      <c r="AGD979" s="219">
        <v>42754</v>
      </c>
      <c r="AGE979" s="220">
        <v>222311</v>
      </c>
      <c r="AGF979" s="219">
        <v>42765</v>
      </c>
      <c r="AGG979" s="103"/>
      <c r="AGH979" s="104" t="s">
        <v>30</v>
      </c>
      <c r="AGI979" s="76" t="s">
        <v>341</v>
      </c>
      <c r="AGJ979" s="76" t="s">
        <v>24</v>
      </c>
      <c r="AGK979" s="76" t="s">
        <v>300</v>
      </c>
      <c r="AGL979" s="104" t="s">
        <v>24</v>
      </c>
      <c r="AGM979" s="191">
        <v>131291732</v>
      </c>
      <c r="AGN979" s="77" t="s">
        <v>2401</v>
      </c>
      <c r="AGO979" s="217">
        <v>2652858.2999999998</v>
      </c>
      <c r="AGP979" s="218" t="s">
        <v>2402</v>
      </c>
      <c r="AGQ979" s="219">
        <v>42660</v>
      </c>
      <c r="AGR979" s="204" t="s">
        <v>34</v>
      </c>
      <c r="AGS979" s="82" t="s">
        <v>2403</v>
      </c>
      <c r="AGT979" s="219">
        <v>42754</v>
      </c>
      <c r="AGU979" s="220">
        <v>222311</v>
      </c>
      <c r="AGV979" s="219">
        <v>42765</v>
      </c>
      <c r="AGW979" s="103"/>
      <c r="AGX979" s="104" t="s">
        <v>30</v>
      </c>
      <c r="AGY979" s="76" t="s">
        <v>341</v>
      </c>
      <c r="AGZ979" s="76" t="s">
        <v>24</v>
      </c>
      <c r="AHA979" s="76" t="s">
        <v>300</v>
      </c>
      <c r="AHB979" s="104" t="s">
        <v>24</v>
      </c>
      <c r="AHC979" s="191">
        <v>131291732</v>
      </c>
      <c r="AHD979" s="77" t="s">
        <v>2401</v>
      </c>
      <c r="AHE979" s="217">
        <v>2652858.2999999998</v>
      </c>
      <c r="AHF979" s="218" t="s">
        <v>2402</v>
      </c>
      <c r="AHG979" s="219">
        <v>42660</v>
      </c>
      <c r="AHH979" s="204" t="s">
        <v>34</v>
      </c>
      <c r="AHI979" s="82" t="s">
        <v>2403</v>
      </c>
      <c r="AHJ979" s="219">
        <v>42754</v>
      </c>
      <c r="AHK979" s="220">
        <v>222311</v>
      </c>
      <c r="AHL979" s="219">
        <v>42765</v>
      </c>
      <c r="AHM979" s="103"/>
      <c r="AHN979" s="104" t="s">
        <v>30</v>
      </c>
      <c r="AHO979" s="76" t="s">
        <v>341</v>
      </c>
      <c r="AHP979" s="76" t="s">
        <v>24</v>
      </c>
      <c r="AHQ979" s="76" t="s">
        <v>300</v>
      </c>
      <c r="AHR979" s="104" t="s">
        <v>24</v>
      </c>
      <c r="AHS979" s="191">
        <v>131291732</v>
      </c>
      <c r="AHT979" s="77" t="s">
        <v>2401</v>
      </c>
      <c r="AHU979" s="217">
        <v>2652858.2999999998</v>
      </c>
      <c r="AHV979" s="218" t="s">
        <v>2402</v>
      </c>
      <c r="AHW979" s="219">
        <v>42660</v>
      </c>
      <c r="AHX979" s="204" t="s">
        <v>34</v>
      </c>
      <c r="AHY979" s="82" t="s">
        <v>2403</v>
      </c>
      <c r="AHZ979" s="219">
        <v>42754</v>
      </c>
      <c r="AIA979" s="220">
        <v>222311</v>
      </c>
      <c r="AIB979" s="219">
        <v>42765</v>
      </c>
      <c r="AIC979" s="103"/>
      <c r="AID979" s="104" t="s">
        <v>30</v>
      </c>
      <c r="AIE979" s="76" t="s">
        <v>341</v>
      </c>
      <c r="AIF979" s="76" t="s">
        <v>24</v>
      </c>
      <c r="AIG979" s="76" t="s">
        <v>300</v>
      </c>
      <c r="AIH979" s="104" t="s">
        <v>24</v>
      </c>
      <c r="AII979" s="191">
        <v>131291732</v>
      </c>
      <c r="AIJ979" s="77" t="s">
        <v>2401</v>
      </c>
      <c r="AIK979" s="217">
        <v>2652858.2999999998</v>
      </c>
      <c r="AIL979" s="218" t="s">
        <v>2402</v>
      </c>
      <c r="AIM979" s="219">
        <v>42660</v>
      </c>
      <c r="AIN979" s="204" t="s">
        <v>34</v>
      </c>
      <c r="AIO979" s="82" t="s">
        <v>2403</v>
      </c>
      <c r="AIP979" s="219">
        <v>42754</v>
      </c>
      <c r="AIQ979" s="220">
        <v>222311</v>
      </c>
      <c r="AIR979" s="219">
        <v>42765</v>
      </c>
      <c r="AIS979" s="103"/>
      <c r="AIT979" s="104" t="s">
        <v>30</v>
      </c>
      <c r="AIU979" s="76" t="s">
        <v>341</v>
      </c>
      <c r="AIV979" s="76" t="s">
        <v>24</v>
      </c>
      <c r="AIW979" s="76" t="s">
        <v>300</v>
      </c>
      <c r="AIX979" s="104" t="s">
        <v>24</v>
      </c>
      <c r="AIY979" s="191">
        <v>131291732</v>
      </c>
      <c r="AIZ979" s="77" t="s">
        <v>2401</v>
      </c>
      <c r="AJA979" s="217">
        <v>2652858.2999999998</v>
      </c>
      <c r="AJB979" s="218" t="s">
        <v>2402</v>
      </c>
      <c r="AJC979" s="219">
        <v>42660</v>
      </c>
      <c r="AJD979" s="204" t="s">
        <v>34</v>
      </c>
      <c r="AJE979" s="82" t="s">
        <v>2403</v>
      </c>
      <c r="AJF979" s="219">
        <v>42754</v>
      </c>
      <c r="AJG979" s="220">
        <v>222311</v>
      </c>
      <c r="AJH979" s="219">
        <v>42765</v>
      </c>
      <c r="AJI979" s="103"/>
      <c r="AJJ979" s="104" t="s">
        <v>30</v>
      </c>
      <c r="AJK979" s="76" t="s">
        <v>341</v>
      </c>
      <c r="AJL979" s="76" t="s">
        <v>24</v>
      </c>
      <c r="AJM979" s="76" t="s">
        <v>300</v>
      </c>
      <c r="AJN979" s="104" t="s">
        <v>24</v>
      </c>
      <c r="AJO979" s="191">
        <v>131291732</v>
      </c>
      <c r="AJP979" s="77" t="s">
        <v>2401</v>
      </c>
      <c r="AJQ979" s="217">
        <v>2652858.2999999998</v>
      </c>
      <c r="AJR979" s="218" t="s">
        <v>2402</v>
      </c>
      <c r="AJS979" s="219">
        <v>42660</v>
      </c>
      <c r="AJT979" s="204" t="s">
        <v>34</v>
      </c>
      <c r="AJU979" s="82" t="s">
        <v>2403</v>
      </c>
      <c r="AJV979" s="219">
        <v>42754</v>
      </c>
      <c r="AJW979" s="220">
        <v>222311</v>
      </c>
      <c r="AJX979" s="219">
        <v>42765</v>
      </c>
      <c r="AJY979" s="103"/>
      <c r="AJZ979" s="104" t="s">
        <v>30</v>
      </c>
      <c r="AKA979" s="76" t="s">
        <v>341</v>
      </c>
      <c r="AKB979" s="76" t="s">
        <v>24</v>
      </c>
      <c r="AKC979" s="76" t="s">
        <v>300</v>
      </c>
      <c r="AKD979" s="104" t="s">
        <v>24</v>
      </c>
      <c r="AKE979" s="191">
        <v>131291732</v>
      </c>
      <c r="AKF979" s="77" t="s">
        <v>2401</v>
      </c>
      <c r="AKG979" s="217">
        <v>2652858.2999999998</v>
      </c>
      <c r="AKH979" s="218" t="s">
        <v>2402</v>
      </c>
      <c r="AKI979" s="219">
        <v>42660</v>
      </c>
      <c r="AKJ979" s="204" t="s">
        <v>34</v>
      </c>
      <c r="AKK979" s="82" t="s">
        <v>2403</v>
      </c>
      <c r="AKL979" s="219">
        <v>42754</v>
      </c>
      <c r="AKM979" s="220">
        <v>222311</v>
      </c>
      <c r="AKN979" s="219">
        <v>42765</v>
      </c>
      <c r="AKO979" s="103"/>
      <c r="AKP979" s="104" t="s">
        <v>30</v>
      </c>
      <c r="AKQ979" s="76" t="s">
        <v>341</v>
      </c>
      <c r="AKR979" s="76" t="s">
        <v>24</v>
      </c>
      <c r="AKS979" s="76" t="s">
        <v>300</v>
      </c>
      <c r="AKT979" s="104" t="s">
        <v>24</v>
      </c>
      <c r="AKU979" s="191">
        <v>131291732</v>
      </c>
      <c r="AKV979" s="77" t="s">
        <v>2401</v>
      </c>
      <c r="AKW979" s="217">
        <v>2652858.2999999998</v>
      </c>
      <c r="AKX979" s="218" t="s">
        <v>2402</v>
      </c>
      <c r="AKY979" s="219">
        <v>42660</v>
      </c>
      <c r="AKZ979" s="204" t="s">
        <v>34</v>
      </c>
      <c r="ALA979" s="82" t="s">
        <v>2403</v>
      </c>
      <c r="ALB979" s="219">
        <v>42754</v>
      </c>
      <c r="ALC979" s="220">
        <v>222311</v>
      </c>
      <c r="ALD979" s="219">
        <v>42765</v>
      </c>
      <c r="ALE979" s="103"/>
      <c r="ALF979" s="104" t="s">
        <v>30</v>
      </c>
      <c r="ALG979" s="76" t="s">
        <v>341</v>
      </c>
      <c r="ALH979" s="76" t="s">
        <v>24</v>
      </c>
      <c r="ALI979" s="76" t="s">
        <v>300</v>
      </c>
      <c r="ALJ979" s="104" t="s">
        <v>24</v>
      </c>
      <c r="ALK979" s="191">
        <v>131291732</v>
      </c>
      <c r="ALL979" s="77" t="s">
        <v>2401</v>
      </c>
      <c r="ALM979" s="217">
        <v>2652858.2999999998</v>
      </c>
      <c r="ALN979" s="218" t="s">
        <v>2402</v>
      </c>
      <c r="ALO979" s="219">
        <v>42660</v>
      </c>
      <c r="ALP979" s="204" t="s">
        <v>34</v>
      </c>
      <c r="ALQ979" s="82" t="s">
        <v>2403</v>
      </c>
      <c r="ALR979" s="219">
        <v>42754</v>
      </c>
      <c r="ALS979" s="220">
        <v>222311</v>
      </c>
      <c r="ALT979" s="219">
        <v>42765</v>
      </c>
      <c r="ALU979" s="103"/>
      <c r="ALV979" s="104" t="s">
        <v>30</v>
      </c>
      <c r="ALW979" s="76" t="s">
        <v>341</v>
      </c>
      <c r="ALX979" s="76" t="s">
        <v>24</v>
      </c>
      <c r="ALY979" s="76" t="s">
        <v>300</v>
      </c>
      <c r="ALZ979" s="104" t="s">
        <v>24</v>
      </c>
      <c r="AMA979" s="191">
        <v>131291732</v>
      </c>
      <c r="AMB979" s="77" t="s">
        <v>2401</v>
      </c>
      <c r="AMC979" s="217">
        <v>2652858.2999999998</v>
      </c>
      <c r="AMD979" s="218" t="s">
        <v>2402</v>
      </c>
      <c r="AME979" s="219">
        <v>42660</v>
      </c>
      <c r="AMF979" s="204" t="s">
        <v>34</v>
      </c>
      <c r="AMG979" s="82" t="s">
        <v>2403</v>
      </c>
      <c r="AMH979" s="219">
        <v>42754</v>
      </c>
      <c r="AMI979" s="220">
        <v>222311</v>
      </c>
      <c r="AMJ979" s="219">
        <v>42765</v>
      </c>
      <c r="AMK979" s="103"/>
      <c r="AML979" s="104" t="s">
        <v>30</v>
      </c>
      <c r="AMM979" s="76" t="s">
        <v>341</v>
      </c>
      <c r="AMN979" s="76" t="s">
        <v>24</v>
      </c>
      <c r="AMO979" s="76" t="s">
        <v>300</v>
      </c>
      <c r="AMP979" s="104" t="s">
        <v>24</v>
      </c>
      <c r="AMQ979" s="191">
        <v>131291732</v>
      </c>
      <c r="AMR979" s="77" t="s">
        <v>2401</v>
      </c>
      <c r="AMS979" s="217">
        <v>2652858.2999999998</v>
      </c>
      <c r="AMT979" s="218" t="s">
        <v>2402</v>
      </c>
      <c r="AMU979" s="219">
        <v>42660</v>
      </c>
      <c r="AMV979" s="204" t="s">
        <v>34</v>
      </c>
      <c r="AMW979" s="82" t="s">
        <v>2403</v>
      </c>
      <c r="AMX979" s="219">
        <v>42754</v>
      </c>
      <c r="AMY979" s="220">
        <v>222311</v>
      </c>
      <c r="AMZ979" s="219">
        <v>42765</v>
      </c>
      <c r="ANA979" s="103"/>
      <c r="ANB979" s="104" t="s">
        <v>30</v>
      </c>
      <c r="ANC979" s="76" t="s">
        <v>341</v>
      </c>
      <c r="AND979" s="76" t="s">
        <v>24</v>
      </c>
      <c r="ANE979" s="76" t="s">
        <v>300</v>
      </c>
      <c r="ANF979" s="104" t="s">
        <v>24</v>
      </c>
      <c r="ANG979" s="191">
        <v>131291732</v>
      </c>
      <c r="ANH979" s="77" t="s">
        <v>2401</v>
      </c>
      <c r="ANI979" s="217">
        <v>2652858.2999999998</v>
      </c>
      <c r="ANJ979" s="218" t="s">
        <v>2402</v>
      </c>
      <c r="ANK979" s="219">
        <v>42660</v>
      </c>
      <c r="ANL979" s="204" t="s">
        <v>34</v>
      </c>
      <c r="ANM979" s="82" t="s">
        <v>2403</v>
      </c>
      <c r="ANN979" s="219">
        <v>42754</v>
      </c>
      <c r="ANO979" s="220">
        <v>222311</v>
      </c>
      <c r="ANP979" s="219">
        <v>42765</v>
      </c>
      <c r="ANQ979" s="103"/>
      <c r="ANR979" s="104" t="s">
        <v>30</v>
      </c>
      <c r="ANS979" s="76" t="s">
        <v>341</v>
      </c>
      <c r="ANT979" s="76" t="s">
        <v>24</v>
      </c>
      <c r="ANU979" s="76" t="s">
        <v>300</v>
      </c>
      <c r="ANV979" s="104" t="s">
        <v>24</v>
      </c>
      <c r="ANW979" s="191">
        <v>131291732</v>
      </c>
      <c r="ANX979" s="77" t="s">
        <v>2401</v>
      </c>
      <c r="ANY979" s="217">
        <v>2652858.2999999998</v>
      </c>
      <c r="ANZ979" s="218" t="s">
        <v>2402</v>
      </c>
      <c r="AOA979" s="219">
        <v>42660</v>
      </c>
      <c r="AOB979" s="204" t="s">
        <v>34</v>
      </c>
      <c r="AOC979" s="82" t="s">
        <v>2403</v>
      </c>
      <c r="AOD979" s="219">
        <v>42754</v>
      </c>
      <c r="AOE979" s="220">
        <v>222311</v>
      </c>
      <c r="AOF979" s="219">
        <v>42765</v>
      </c>
      <c r="AOG979" s="103"/>
      <c r="AOH979" s="104" t="s">
        <v>30</v>
      </c>
      <c r="AOI979" s="76" t="s">
        <v>341</v>
      </c>
      <c r="AOJ979" s="76" t="s">
        <v>24</v>
      </c>
      <c r="AOK979" s="76" t="s">
        <v>300</v>
      </c>
      <c r="AOL979" s="104" t="s">
        <v>24</v>
      </c>
      <c r="AOM979" s="191">
        <v>131291732</v>
      </c>
      <c r="AON979" s="77" t="s">
        <v>2401</v>
      </c>
      <c r="AOO979" s="217">
        <v>2652858.2999999998</v>
      </c>
      <c r="AOP979" s="218" t="s">
        <v>2402</v>
      </c>
      <c r="AOQ979" s="219">
        <v>42660</v>
      </c>
      <c r="AOR979" s="204" t="s">
        <v>34</v>
      </c>
      <c r="AOS979" s="82" t="s">
        <v>2403</v>
      </c>
      <c r="AOT979" s="219">
        <v>42754</v>
      </c>
      <c r="AOU979" s="220">
        <v>222311</v>
      </c>
      <c r="AOV979" s="219">
        <v>42765</v>
      </c>
      <c r="AOW979" s="103"/>
      <c r="AOX979" s="104" t="s">
        <v>30</v>
      </c>
      <c r="AOY979" s="76" t="s">
        <v>341</v>
      </c>
      <c r="AOZ979" s="76" t="s">
        <v>24</v>
      </c>
      <c r="APA979" s="76" t="s">
        <v>300</v>
      </c>
      <c r="APB979" s="104" t="s">
        <v>24</v>
      </c>
      <c r="APC979" s="191">
        <v>131291732</v>
      </c>
      <c r="APD979" s="77" t="s">
        <v>2401</v>
      </c>
      <c r="APE979" s="217">
        <v>2652858.2999999998</v>
      </c>
      <c r="APF979" s="218" t="s">
        <v>2402</v>
      </c>
      <c r="APG979" s="219">
        <v>42660</v>
      </c>
      <c r="APH979" s="204" t="s">
        <v>34</v>
      </c>
      <c r="API979" s="82" t="s">
        <v>2403</v>
      </c>
      <c r="APJ979" s="219">
        <v>42754</v>
      </c>
      <c r="APK979" s="220">
        <v>222311</v>
      </c>
      <c r="APL979" s="219">
        <v>42765</v>
      </c>
      <c r="APM979" s="103"/>
      <c r="APN979" s="104" t="s">
        <v>30</v>
      </c>
      <c r="APO979" s="76" t="s">
        <v>341</v>
      </c>
      <c r="APP979" s="76" t="s">
        <v>24</v>
      </c>
      <c r="APQ979" s="76" t="s">
        <v>300</v>
      </c>
      <c r="APR979" s="104" t="s">
        <v>24</v>
      </c>
      <c r="APS979" s="191">
        <v>131291732</v>
      </c>
      <c r="APT979" s="77" t="s">
        <v>2401</v>
      </c>
      <c r="APU979" s="217">
        <v>2652858.2999999998</v>
      </c>
      <c r="APV979" s="218" t="s">
        <v>2402</v>
      </c>
      <c r="APW979" s="219">
        <v>42660</v>
      </c>
      <c r="APX979" s="204" t="s">
        <v>34</v>
      </c>
      <c r="APY979" s="82" t="s">
        <v>2403</v>
      </c>
      <c r="APZ979" s="219">
        <v>42754</v>
      </c>
      <c r="AQA979" s="220">
        <v>222311</v>
      </c>
      <c r="AQB979" s="219">
        <v>42765</v>
      </c>
      <c r="AQC979" s="103"/>
      <c r="AQD979" s="104" t="s">
        <v>30</v>
      </c>
      <c r="AQE979" s="76" t="s">
        <v>341</v>
      </c>
      <c r="AQF979" s="76" t="s">
        <v>24</v>
      </c>
      <c r="AQG979" s="76" t="s">
        <v>300</v>
      </c>
      <c r="AQH979" s="104" t="s">
        <v>24</v>
      </c>
      <c r="AQI979" s="191">
        <v>131291732</v>
      </c>
      <c r="AQJ979" s="77" t="s">
        <v>2401</v>
      </c>
      <c r="AQK979" s="217">
        <v>2652858.2999999998</v>
      </c>
      <c r="AQL979" s="218" t="s">
        <v>2402</v>
      </c>
      <c r="AQM979" s="219">
        <v>42660</v>
      </c>
      <c r="AQN979" s="204" t="s">
        <v>34</v>
      </c>
      <c r="AQO979" s="82" t="s">
        <v>2403</v>
      </c>
      <c r="AQP979" s="219">
        <v>42754</v>
      </c>
      <c r="AQQ979" s="220">
        <v>222311</v>
      </c>
      <c r="AQR979" s="219">
        <v>42765</v>
      </c>
      <c r="AQS979" s="103"/>
      <c r="AQT979" s="104" t="s">
        <v>30</v>
      </c>
      <c r="AQU979" s="76" t="s">
        <v>341</v>
      </c>
      <c r="AQV979" s="76" t="s">
        <v>24</v>
      </c>
      <c r="AQW979" s="76" t="s">
        <v>300</v>
      </c>
      <c r="AQX979" s="104" t="s">
        <v>24</v>
      </c>
      <c r="AQY979" s="191">
        <v>131291732</v>
      </c>
      <c r="AQZ979" s="77" t="s">
        <v>2401</v>
      </c>
      <c r="ARA979" s="217">
        <v>2652858.2999999998</v>
      </c>
      <c r="ARB979" s="218" t="s">
        <v>2402</v>
      </c>
      <c r="ARC979" s="219">
        <v>42660</v>
      </c>
      <c r="ARD979" s="204" t="s">
        <v>34</v>
      </c>
      <c r="ARE979" s="82" t="s">
        <v>2403</v>
      </c>
      <c r="ARF979" s="219">
        <v>42754</v>
      </c>
      <c r="ARG979" s="220">
        <v>222311</v>
      </c>
      <c r="ARH979" s="219">
        <v>42765</v>
      </c>
      <c r="ARI979" s="103"/>
      <c r="ARJ979" s="104" t="s">
        <v>30</v>
      </c>
      <c r="ARK979" s="76" t="s">
        <v>341</v>
      </c>
      <c r="ARL979" s="76" t="s">
        <v>24</v>
      </c>
      <c r="ARM979" s="76" t="s">
        <v>300</v>
      </c>
      <c r="ARN979" s="104" t="s">
        <v>24</v>
      </c>
      <c r="ARO979" s="191">
        <v>131291732</v>
      </c>
      <c r="ARP979" s="77" t="s">
        <v>2401</v>
      </c>
      <c r="ARQ979" s="217">
        <v>2652858.2999999998</v>
      </c>
      <c r="ARR979" s="218" t="s">
        <v>2402</v>
      </c>
      <c r="ARS979" s="219">
        <v>42660</v>
      </c>
      <c r="ART979" s="204" t="s">
        <v>34</v>
      </c>
      <c r="ARU979" s="82" t="s">
        <v>2403</v>
      </c>
      <c r="ARV979" s="219">
        <v>42754</v>
      </c>
      <c r="ARW979" s="220">
        <v>222311</v>
      </c>
      <c r="ARX979" s="219">
        <v>42765</v>
      </c>
      <c r="ARY979" s="103"/>
      <c r="ARZ979" s="104" t="s">
        <v>30</v>
      </c>
      <c r="ASA979" s="76" t="s">
        <v>341</v>
      </c>
      <c r="ASB979" s="76" t="s">
        <v>24</v>
      </c>
      <c r="ASC979" s="76" t="s">
        <v>300</v>
      </c>
      <c r="ASD979" s="104" t="s">
        <v>24</v>
      </c>
      <c r="ASE979" s="191">
        <v>131291732</v>
      </c>
      <c r="ASF979" s="77" t="s">
        <v>2401</v>
      </c>
      <c r="ASG979" s="217">
        <v>2652858.2999999998</v>
      </c>
      <c r="ASH979" s="218" t="s">
        <v>2402</v>
      </c>
      <c r="ASI979" s="219">
        <v>42660</v>
      </c>
      <c r="ASJ979" s="204" t="s">
        <v>34</v>
      </c>
      <c r="ASK979" s="82" t="s">
        <v>2403</v>
      </c>
      <c r="ASL979" s="219">
        <v>42754</v>
      </c>
      <c r="ASM979" s="220">
        <v>222311</v>
      </c>
      <c r="ASN979" s="219">
        <v>42765</v>
      </c>
      <c r="ASO979" s="103"/>
      <c r="ASP979" s="104" t="s">
        <v>30</v>
      </c>
      <c r="ASQ979" s="76" t="s">
        <v>341</v>
      </c>
      <c r="ASR979" s="76" t="s">
        <v>24</v>
      </c>
      <c r="ASS979" s="76" t="s">
        <v>300</v>
      </c>
      <c r="AST979" s="104" t="s">
        <v>24</v>
      </c>
      <c r="ASU979" s="191">
        <v>131291732</v>
      </c>
      <c r="ASV979" s="77" t="s">
        <v>2401</v>
      </c>
      <c r="ASW979" s="217">
        <v>2652858.2999999998</v>
      </c>
      <c r="ASX979" s="218" t="s">
        <v>2402</v>
      </c>
      <c r="ASY979" s="219">
        <v>42660</v>
      </c>
      <c r="ASZ979" s="204" t="s">
        <v>34</v>
      </c>
      <c r="ATA979" s="82" t="s">
        <v>2403</v>
      </c>
      <c r="ATB979" s="219">
        <v>42754</v>
      </c>
      <c r="ATC979" s="220">
        <v>222311</v>
      </c>
      <c r="ATD979" s="219">
        <v>42765</v>
      </c>
      <c r="ATE979" s="103"/>
      <c r="ATF979" s="104" t="s">
        <v>30</v>
      </c>
      <c r="ATG979" s="76" t="s">
        <v>341</v>
      </c>
      <c r="ATH979" s="76" t="s">
        <v>24</v>
      </c>
      <c r="ATI979" s="76" t="s">
        <v>300</v>
      </c>
      <c r="ATJ979" s="104" t="s">
        <v>24</v>
      </c>
      <c r="ATK979" s="191">
        <v>131291732</v>
      </c>
      <c r="ATL979" s="77" t="s">
        <v>2401</v>
      </c>
      <c r="ATM979" s="217">
        <v>2652858.2999999998</v>
      </c>
      <c r="ATN979" s="218" t="s">
        <v>2402</v>
      </c>
      <c r="ATO979" s="219">
        <v>42660</v>
      </c>
      <c r="ATP979" s="204" t="s">
        <v>34</v>
      </c>
      <c r="ATQ979" s="82" t="s">
        <v>2403</v>
      </c>
      <c r="ATR979" s="219">
        <v>42754</v>
      </c>
      <c r="ATS979" s="220">
        <v>222311</v>
      </c>
      <c r="ATT979" s="219">
        <v>42765</v>
      </c>
      <c r="ATU979" s="103"/>
      <c r="ATV979" s="104" t="s">
        <v>30</v>
      </c>
      <c r="ATW979" s="76" t="s">
        <v>341</v>
      </c>
      <c r="ATX979" s="76" t="s">
        <v>24</v>
      </c>
      <c r="ATY979" s="76" t="s">
        <v>300</v>
      </c>
      <c r="ATZ979" s="104" t="s">
        <v>24</v>
      </c>
      <c r="AUA979" s="191">
        <v>131291732</v>
      </c>
      <c r="AUB979" s="77" t="s">
        <v>2401</v>
      </c>
      <c r="AUC979" s="217">
        <v>2652858.2999999998</v>
      </c>
      <c r="AUD979" s="218" t="s">
        <v>2402</v>
      </c>
      <c r="AUE979" s="219">
        <v>42660</v>
      </c>
      <c r="AUF979" s="204" t="s">
        <v>34</v>
      </c>
      <c r="AUG979" s="82" t="s">
        <v>2403</v>
      </c>
      <c r="AUH979" s="219">
        <v>42754</v>
      </c>
      <c r="AUI979" s="220">
        <v>222311</v>
      </c>
      <c r="AUJ979" s="219">
        <v>42765</v>
      </c>
      <c r="AUK979" s="103"/>
      <c r="AUL979" s="104" t="s">
        <v>30</v>
      </c>
      <c r="AUM979" s="76" t="s">
        <v>341</v>
      </c>
      <c r="AUN979" s="76" t="s">
        <v>24</v>
      </c>
      <c r="AUO979" s="76" t="s">
        <v>300</v>
      </c>
      <c r="AUP979" s="104" t="s">
        <v>24</v>
      </c>
      <c r="AUQ979" s="191">
        <v>131291732</v>
      </c>
      <c r="AUR979" s="77" t="s">
        <v>2401</v>
      </c>
      <c r="AUS979" s="217">
        <v>2652858.2999999998</v>
      </c>
      <c r="AUT979" s="218" t="s">
        <v>2402</v>
      </c>
      <c r="AUU979" s="219">
        <v>42660</v>
      </c>
      <c r="AUV979" s="204" t="s">
        <v>34</v>
      </c>
      <c r="AUW979" s="82" t="s">
        <v>2403</v>
      </c>
      <c r="AUX979" s="219">
        <v>42754</v>
      </c>
      <c r="AUY979" s="220">
        <v>222311</v>
      </c>
      <c r="AUZ979" s="219">
        <v>42765</v>
      </c>
      <c r="AVA979" s="103"/>
      <c r="AVB979" s="104" t="s">
        <v>30</v>
      </c>
      <c r="AVC979" s="76" t="s">
        <v>341</v>
      </c>
      <c r="AVD979" s="76" t="s">
        <v>24</v>
      </c>
      <c r="AVE979" s="76" t="s">
        <v>300</v>
      </c>
      <c r="AVF979" s="104" t="s">
        <v>24</v>
      </c>
      <c r="AVG979" s="191">
        <v>131291732</v>
      </c>
      <c r="AVH979" s="77" t="s">
        <v>2401</v>
      </c>
      <c r="AVI979" s="217">
        <v>2652858.2999999998</v>
      </c>
      <c r="AVJ979" s="218" t="s">
        <v>2402</v>
      </c>
      <c r="AVK979" s="219">
        <v>42660</v>
      </c>
      <c r="AVL979" s="204" t="s">
        <v>34</v>
      </c>
      <c r="AVM979" s="82" t="s">
        <v>2403</v>
      </c>
      <c r="AVN979" s="219">
        <v>42754</v>
      </c>
      <c r="AVO979" s="220">
        <v>222311</v>
      </c>
      <c r="AVP979" s="219">
        <v>42765</v>
      </c>
      <c r="AVQ979" s="103"/>
      <c r="AVR979" s="104" t="s">
        <v>30</v>
      </c>
      <c r="AVS979" s="76" t="s">
        <v>341</v>
      </c>
      <c r="AVT979" s="76" t="s">
        <v>24</v>
      </c>
      <c r="AVU979" s="76" t="s">
        <v>300</v>
      </c>
      <c r="AVV979" s="104" t="s">
        <v>24</v>
      </c>
      <c r="AVW979" s="191">
        <v>131291732</v>
      </c>
      <c r="AVX979" s="77" t="s">
        <v>2401</v>
      </c>
      <c r="AVY979" s="217">
        <v>2652858.2999999998</v>
      </c>
      <c r="AVZ979" s="218" t="s">
        <v>2402</v>
      </c>
      <c r="AWA979" s="219">
        <v>42660</v>
      </c>
      <c r="AWB979" s="204" t="s">
        <v>34</v>
      </c>
      <c r="AWC979" s="82" t="s">
        <v>2403</v>
      </c>
      <c r="AWD979" s="219">
        <v>42754</v>
      </c>
      <c r="AWE979" s="220">
        <v>222311</v>
      </c>
      <c r="AWF979" s="219">
        <v>42765</v>
      </c>
      <c r="AWG979" s="103"/>
      <c r="AWH979" s="104" t="s">
        <v>30</v>
      </c>
      <c r="AWI979" s="76" t="s">
        <v>341</v>
      </c>
      <c r="AWJ979" s="76" t="s">
        <v>24</v>
      </c>
      <c r="AWK979" s="76" t="s">
        <v>300</v>
      </c>
      <c r="AWL979" s="104" t="s">
        <v>24</v>
      </c>
      <c r="AWM979" s="191">
        <v>131291732</v>
      </c>
      <c r="AWN979" s="77" t="s">
        <v>2401</v>
      </c>
      <c r="AWO979" s="217">
        <v>2652858.2999999998</v>
      </c>
      <c r="AWP979" s="218" t="s">
        <v>2402</v>
      </c>
      <c r="AWQ979" s="219">
        <v>42660</v>
      </c>
      <c r="AWR979" s="204" t="s">
        <v>34</v>
      </c>
      <c r="AWS979" s="82" t="s">
        <v>2403</v>
      </c>
      <c r="AWT979" s="219">
        <v>42754</v>
      </c>
      <c r="AWU979" s="220">
        <v>222311</v>
      </c>
      <c r="AWV979" s="219">
        <v>42765</v>
      </c>
      <c r="AWW979" s="103"/>
      <c r="AWX979" s="104" t="s">
        <v>30</v>
      </c>
      <c r="AWY979" s="76" t="s">
        <v>341</v>
      </c>
      <c r="AWZ979" s="76" t="s">
        <v>24</v>
      </c>
      <c r="AXA979" s="76" t="s">
        <v>300</v>
      </c>
      <c r="AXB979" s="104" t="s">
        <v>24</v>
      </c>
      <c r="AXC979" s="191">
        <v>131291732</v>
      </c>
      <c r="AXD979" s="77" t="s">
        <v>2401</v>
      </c>
      <c r="AXE979" s="217">
        <v>2652858.2999999998</v>
      </c>
      <c r="AXF979" s="218" t="s">
        <v>2402</v>
      </c>
      <c r="AXG979" s="219">
        <v>42660</v>
      </c>
      <c r="AXH979" s="204" t="s">
        <v>34</v>
      </c>
      <c r="AXI979" s="82" t="s">
        <v>2403</v>
      </c>
      <c r="AXJ979" s="219">
        <v>42754</v>
      </c>
      <c r="AXK979" s="220">
        <v>222311</v>
      </c>
      <c r="AXL979" s="219">
        <v>42765</v>
      </c>
      <c r="AXM979" s="103"/>
      <c r="AXN979" s="104" t="s">
        <v>30</v>
      </c>
      <c r="AXO979" s="76" t="s">
        <v>341</v>
      </c>
      <c r="AXP979" s="76" t="s">
        <v>24</v>
      </c>
      <c r="AXQ979" s="76" t="s">
        <v>300</v>
      </c>
      <c r="AXR979" s="104" t="s">
        <v>24</v>
      </c>
      <c r="AXS979" s="191">
        <v>131291732</v>
      </c>
      <c r="AXT979" s="77" t="s">
        <v>2401</v>
      </c>
      <c r="AXU979" s="217">
        <v>2652858.2999999998</v>
      </c>
      <c r="AXV979" s="218" t="s">
        <v>2402</v>
      </c>
      <c r="AXW979" s="219">
        <v>42660</v>
      </c>
      <c r="AXX979" s="204" t="s">
        <v>34</v>
      </c>
      <c r="AXY979" s="82" t="s">
        <v>2403</v>
      </c>
      <c r="AXZ979" s="219">
        <v>42754</v>
      </c>
      <c r="AYA979" s="220">
        <v>222311</v>
      </c>
      <c r="AYB979" s="219">
        <v>42765</v>
      </c>
      <c r="AYC979" s="103"/>
      <c r="AYD979" s="104" t="s">
        <v>30</v>
      </c>
      <c r="AYE979" s="76" t="s">
        <v>341</v>
      </c>
      <c r="AYF979" s="76" t="s">
        <v>24</v>
      </c>
      <c r="AYG979" s="76" t="s">
        <v>300</v>
      </c>
      <c r="AYH979" s="104" t="s">
        <v>24</v>
      </c>
      <c r="AYI979" s="191">
        <v>131291732</v>
      </c>
      <c r="AYJ979" s="77" t="s">
        <v>2401</v>
      </c>
      <c r="AYK979" s="217">
        <v>2652858.2999999998</v>
      </c>
      <c r="AYL979" s="218" t="s">
        <v>2402</v>
      </c>
      <c r="AYM979" s="219">
        <v>42660</v>
      </c>
      <c r="AYN979" s="204" t="s">
        <v>34</v>
      </c>
      <c r="AYO979" s="82" t="s">
        <v>2403</v>
      </c>
      <c r="AYP979" s="219">
        <v>42754</v>
      </c>
      <c r="AYQ979" s="220">
        <v>222311</v>
      </c>
      <c r="AYR979" s="219">
        <v>42765</v>
      </c>
      <c r="AYS979" s="103"/>
      <c r="AYT979" s="104" t="s">
        <v>30</v>
      </c>
      <c r="AYU979" s="76" t="s">
        <v>341</v>
      </c>
      <c r="AYV979" s="76" t="s">
        <v>24</v>
      </c>
      <c r="AYW979" s="76" t="s">
        <v>300</v>
      </c>
      <c r="AYX979" s="104" t="s">
        <v>24</v>
      </c>
      <c r="AYY979" s="191">
        <v>131291732</v>
      </c>
      <c r="AYZ979" s="77" t="s">
        <v>2401</v>
      </c>
      <c r="AZA979" s="217">
        <v>2652858.2999999998</v>
      </c>
      <c r="AZB979" s="218" t="s">
        <v>2402</v>
      </c>
      <c r="AZC979" s="219">
        <v>42660</v>
      </c>
      <c r="AZD979" s="204" t="s">
        <v>34</v>
      </c>
      <c r="AZE979" s="82" t="s">
        <v>2403</v>
      </c>
      <c r="AZF979" s="219">
        <v>42754</v>
      </c>
      <c r="AZG979" s="220">
        <v>222311</v>
      </c>
      <c r="AZH979" s="219">
        <v>42765</v>
      </c>
      <c r="AZI979" s="103"/>
      <c r="AZJ979" s="104" t="s">
        <v>30</v>
      </c>
      <c r="AZK979" s="76" t="s">
        <v>341</v>
      </c>
      <c r="AZL979" s="76" t="s">
        <v>24</v>
      </c>
      <c r="AZM979" s="76" t="s">
        <v>300</v>
      </c>
      <c r="AZN979" s="104" t="s">
        <v>24</v>
      </c>
      <c r="AZO979" s="191">
        <v>131291732</v>
      </c>
      <c r="AZP979" s="77" t="s">
        <v>2401</v>
      </c>
      <c r="AZQ979" s="217">
        <v>2652858.2999999998</v>
      </c>
      <c r="AZR979" s="218" t="s">
        <v>2402</v>
      </c>
      <c r="AZS979" s="219">
        <v>42660</v>
      </c>
      <c r="AZT979" s="204" t="s">
        <v>34</v>
      </c>
      <c r="AZU979" s="82" t="s">
        <v>2403</v>
      </c>
      <c r="AZV979" s="219">
        <v>42754</v>
      </c>
      <c r="AZW979" s="220">
        <v>222311</v>
      </c>
      <c r="AZX979" s="219">
        <v>42765</v>
      </c>
      <c r="AZY979" s="103"/>
      <c r="AZZ979" s="104" t="s">
        <v>30</v>
      </c>
      <c r="BAA979" s="76" t="s">
        <v>341</v>
      </c>
      <c r="BAB979" s="76" t="s">
        <v>24</v>
      </c>
      <c r="BAC979" s="76" t="s">
        <v>300</v>
      </c>
      <c r="BAD979" s="104" t="s">
        <v>24</v>
      </c>
      <c r="BAE979" s="191">
        <v>131291732</v>
      </c>
      <c r="BAF979" s="77" t="s">
        <v>2401</v>
      </c>
      <c r="BAG979" s="217">
        <v>2652858.2999999998</v>
      </c>
      <c r="BAH979" s="218" t="s">
        <v>2402</v>
      </c>
      <c r="BAI979" s="219">
        <v>42660</v>
      </c>
      <c r="BAJ979" s="204" t="s">
        <v>34</v>
      </c>
      <c r="BAK979" s="82" t="s">
        <v>2403</v>
      </c>
      <c r="BAL979" s="219">
        <v>42754</v>
      </c>
      <c r="BAM979" s="220">
        <v>222311</v>
      </c>
      <c r="BAN979" s="219">
        <v>42765</v>
      </c>
      <c r="BAO979" s="103"/>
      <c r="BAP979" s="104" t="s">
        <v>30</v>
      </c>
      <c r="BAQ979" s="76" t="s">
        <v>341</v>
      </c>
      <c r="BAR979" s="76" t="s">
        <v>24</v>
      </c>
      <c r="BAS979" s="76" t="s">
        <v>300</v>
      </c>
      <c r="BAT979" s="104" t="s">
        <v>24</v>
      </c>
      <c r="BAU979" s="191">
        <v>131291732</v>
      </c>
      <c r="BAV979" s="77" t="s">
        <v>2401</v>
      </c>
      <c r="BAW979" s="217">
        <v>2652858.2999999998</v>
      </c>
      <c r="BAX979" s="218" t="s">
        <v>2402</v>
      </c>
      <c r="BAY979" s="219">
        <v>42660</v>
      </c>
      <c r="BAZ979" s="204" t="s">
        <v>34</v>
      </c>
      <c r="BBA979" s="82" t="s">
        <v>2403</v>
      </c>
      <c r="BBB979" s="219">
        <v>42754</v>
      </c>
      <c r="BBC979" s="220">
        <v>222311</v>
      </c>
      <c r="BBD979" s="219">
        <v>42765</v>
      </c>
      <c r="BBE979" s="103"/>
      <c r="BBF979" s="104" t="s">
        <v>30</v>
      </c>
      <c r="BBG979" s="76" t="s">
        <v>341</v>
      </c>
      <c r="BBH979" s="76" t="s">
        <v>24</v>
      </c>
      <c r="BBI979" s="76" t="s">
        <v>300</v>
      </c>
      <c r="BBJ979" s="104" t="s">
        <v>24</v>
      </c>
      <c r="BBK979" s="191">
        <v>131291732</v>
      </c>
      <c r="BBL979" s="77" t="s">
        <v>2401</v>
      </c>
      <c r="BBM979" s="217">
        <v>2652858.2999999998</v>
      </c>
      <c r="BBN979" s="218" t="s">
        <v>2402</v>
      </c>
      <c r="BBO979" s="219">
        <v>42660</v>
      </c>
      <c r="BBP979" s="204" t="s">
        <v>34</v>
      </c>
      <c r="BBQ979" s="82" t="s">
        <v>2403</v>
      </c>
      <c r="BBR979" s="219">
        <v>42754</v>
      </c>
      <c r="BBS979" s="220">
        <v>222311</v>
      </c>
      <c r="BBT979" s="219">
        <v>42765</v>
      </c>
      <c r="BBU979" s="103"/>
      <c r="BBV979" s="104" t="s">
        <v>30</v>
      </c>
      <c r="BBW979" s="76" t="s">
        <v>341</v>
      </c>
      <c r="BBX979" s="76" t="s">
        <v>24</v>
      </c>
      <c r="BBY979" s="76" t="s">
        <v>300</v>
      </c>
      <c r="BBZ979" s="104" t="s">
        <v>24</v>
      </c>
      <c r="BCA979" s="191">
        <v>131291732</v>
      </c>
      <c r="BCB979" s="77" t="s">
        <v>2401</v>
      </c>
      <c r="BCC979" s="217">
        <v>2652858.2999999998</v>
      </c>
      <c r="BCD979" s="218" t="s">
        <v>2402</v>
      </c>
      <c r="BCE979" s="219">
        <v>42660</v>
      </c>
      <c r="BCF979" s="204" t="s">
        <v>34</v>
      </c>
      <c r="BCG979" s="82" t="s">
        <v>2403</v>
      </c>
      <c r="BCH979" s="219">
        <v>42754</v>
      </c>
      <c r="BCI979" s="220">
        <v>222311</v>
      </c>
      <c r="BCJ979" s="219">
        <v>42765</v>
      </c>
      <c r="BCK979" s="103"/>
      <c r="BCL979" s="104" t="s">
        <v>30</v>
      </c>
      <c r="BCM979" s="76" t="s">
        <v>341</v>
      </c>
      <c r="BCN979" s="76" t="s">
        <v>24</v>
      </c>
      <c r="BCO979" s="76" t="s">
        <v>300</v>
      </c>
      <c r="BCP979" s="104" t="s">
        <v>24</v>
      </c>
      <c r="BCQ979" s="191">
        <v>131291732</v>
      </c>
      <c r="BCR979" s="77" t="s">
        <v>2401</v>
      </c>
      <c r="BCS979" s="217">
        <v>2652858.2999999998</v>
      </c>
      <c r="BCT979" s="218" t="s">
        <v>2402</v>
      </c>
      <c r="BCU979" s="219">
        <v>42660</v>
      </c>
      <c r="BCV979" s="204" t="s">
        <v>34</v>
      </c>
      <c r="BCW979" s="82" t="s">
        <v>2403</v>
      </c>
      <c r="BCX979" s="219">
        <v>42754</v>
      </c>
      <c r="BCY979" s="220">
        <v>222311</v>
      </c>
      <c r="BCZ979" s="219">
        <v>42765</v>
      </c>
      <c r="BDA979" s="103"/>
      <c r="BDB979" s="104" t="s">
        <v>30</v>
      </c>
      <c r="BDC979" s="76" t="s">
        <v>341</v>
      </c>
      <c r="BDD979" s="76" t="s">
        <v>24</v>
      </c>
      <c r="BDE979" s="76" t="s">
        <v>300</v>
      </c>
      <c r="BDF979" s="104" t="s">
        <v>24</v>
      </c>
      <c r="BDG979" s="191">
        <v>131291732</v>
      </c>
      <c r="BDH979" s="77" t="s">
        <v>2401</v>
      </c>
      <c r="BDI979" s="217">
        <v>2652858.2999999998</v>
      </c>
      <c r="BDJ979" s="218" t="s">
        <v>2402</v>
      </c>
      <c r="BDK979" s="219">
        <v>42660</v>
      </c>
      <c r="BDL979" s="204" t="s">
        <v>34</v>
      </c>
      <c r="BDM979" s="82" t="s">
        <v>2403</v>
      </c>
      <c r="BDN979" s="219">
        <v>42754</v>
      </c>
      <c r="BDO979" s="220">
        <v>222311</v>
      </c>
      <c r="BDP979" s="219">
        <v>42765</v>
      </c>
      <c r="BDQ979" s="103"/>
      <c r="BDR979" s="104" t="s">
        <v>30</v>
      </c>
      <c r="BDS979" s="76" t="s">
        <v>341</v>
      </c>
      <c r="BDT979" s="76" t="s">
        <v>24</v>
      </c>
      <c r="BDU979" s="76" t="s">
        <v>300</v>
      </c>
      <c r="BDV979" s="104" t="s">
        <v>24</v>
      </c>
      <c r="BDW979" s="191">
        <v>131291732</v>
      </c>
      <c r="BDX979" s="77" t="s">
        <v>2401</v>
      </c>
      <c r="BDY979" s="217">
        <v>2652858.2999999998</v>
      </c>
      <c r="BDZ979" s="218" t="s">
        <v>2402</v>
      </c>
      <c r="BEA979" s="219">
        <v>42660</v>
      </c>
      <c r="BEB979" s="204" t="s">
        <v>34</v>
      </c>
      <c r="BEC979" s="82" t="s">
        <v>2403</v>
      </c>
      <c r="BED979" s="219">
        <v>42754</v>
      </c>
      <c r="BEE979" s="220">
        <v>222311</v>
      </c>
      <c r="BEF979" s="219">
        <v>42765</v>
      </c>
      <c r="BEG979" s="103"/>
      <c r="BEH979" s="104" t="s">
        <v>30</v>
      </c>
      <c r="BEI979" s="76" t="s">
        <v>341</v>
      </c>
      <c r="BEJ979" s="76" t="s">
        <v>24</v>
      </c>
      <c r="BEK979" s="76" t="s">
        <v>300</v>
      </c>
      <c r="BEL979" s="104" t="s">
        <v>24</v>
      </c>
      <c r="BEM979" s="191">
        <v>131291732</v>
      </c>
      <c r="BEN979" s="77" t="s">
        <v>2401</v>
      </c>
      <c r="BEO979" s="217">
        <v>2652858.2999999998</v>
      </c>
      <c r="BEP979" s="218" t="s">
        <v>2402</v>
      </c>
      <c r="BEQ979" s="219">
        <v>42660</v>
      </c>
      <c r="BER979" s="204" t="s">
        <v>34</v>
      </c>
      <c r="BES979" s="82" t="s">
        <v>2403</v>
      </c>
      <c r="BET979" s="219">
        <v>42754</v>
      </c>
      <c r="BEU979" s="220">
        <v>222311</v>
      </c>
      <c r="BEV979" s="219">
        <v>42765</v>
      </c>
      <c r="BEW979" s="103"/>
      <c r="BEX979" s="104" t="s">
        <v>30</v>
      </c>
      <c r="BEY979" s="76" t="s">
        <v>341</v>
      </c>
      <c r="BEZ979" s="76" t="s">
        <v>24</v>
      </c>
      <c r="BFA979" s="76" t="s">
        <v>300</v>
      </c>
      <c r="BFB979" s="104" t="s">
        <v>24</v>
      </c>
      <c r="BFC979" s="191">
        <v>131291732</v>
      </c>
      <c r="BFD979" s="77" t="s">
        <v>2401</v>
      </c>
      <c r="BFE979" s="217">
        <v>2652858.2999999998</v>
      </c>
      <c r="BFF979" s="218" t="s">
        <v>2402</v>
      </c>
      <c r="BFG979" s="219">
        <v>42660</v>
      </c>
      <c r="BFH979" s="204" t="s">
        <v>34</v>
      </c>
      <c r="BFI979" s="82" t="s">
        <v>2403</v>
      </c>
      <c r="BFJ979" s="219">
        <v>42754</v>
      </c>
      <c r="BFK979" s="220">
        <v>222311</v>
      </c>
      <c r="BFL979" s="219">
        <v>42765</v>
      </c>
      <c r="BFM979" s="103"/>
      <c r="BFN979" s="104" t="s">
        <v>30</v>
      </c>
      <c r="BFO979" s="76" t="s">
        <v>341</v>
      </c>
      <c r="BFP979" s="76" t="s">
        <v>24</v>
      </c>
      <c r="BFQ979" s="76" t="s">
        <v>300</v>
      </c>
      <c r="BFR979" s="104" t="s">
        <v>24</v>
      </c>
      <c r="BFS979" s="191">
        <v>131291732</v>
      </c>
      <c r="BFT979" s="77" t="s">
        <v>2401</v>
      </c>
      <c r="BFU979" s="217">
        <v>2652858.2999999998</v>
      </c>
      <c r="BFV979" s="218" t="s">
        <v>2402</v>
      </c>
      <c r="BFW979" s="219">
        <v>42660</v>
      </c>
      <c r="BFX979" s="204" t="s">
        <v>34</v>
      </c>
      <c r="BFY979" s="82" t="s">
        <v>2403</v>
      </c>
      <c r="BFZ979" s="219">
        <v>42754</v>
      </c>
      <c r="BGA979" s="220">
        <v>222311</v>
      </c>
      <c r="BGB979" s="219">
        <v>42765</v>
      </c>
      <c r="BGC979" s="103"/>
      <c r="BGD979" s="104" t="s">
        <v>30</v>
      </c>
      <c r="BGE979" s="76" t="s">
        <v>341</v>
      </c>
      <c r="BGF979" s="76" t="s">
        <v>24</v>
      </c>
      <c r="BGG979" s="76" t="s">
        <v>300</v>
      </c>
      <c r="BGH979" s="104" t="s">
        <v>24</v>
      </c>
      <c r="BGI979" s="191">
        <v>131291732</v>
      </c>
      <c r="BGJ979" s="77" t="s">
        <v>2401</v>
      </c>
      <c r="BGK979" s="217">
        <v>2652858.2999999998</v>
      </c>
      <c r="BGL979" s="218" t="s">
        <v>2402</v>
      </c>
      <c r="BGM979" s="219">
        <v>42660</v>
      </c>
      <c r="BGN979" s="204" t="s">
        <v>34</v>
      </c>
      <c r="BGO979" s="82" t="s">
        <v>2403</v>
      </c>
      <c r="BGP979" s="219">
        <v>42754</v>
      </c>
      <c r="BGQ979" s="220">
        <v>222311</v>
      </c>
      <c r="BGR979" s="219">
        <v>42765</v>
      </c>
      <c r="BGS979" s="103"/>
      <c r="BGT979" s="104" t="s">
        <v>30</v>
      </c>
      <c r="BGU979" s="76" t="s">
        <v>341</v>
      </c>
      <c r="BGV979" s="76" t="s">
        <v>24</v>
      </c>
      <c r="BGW979" s="76" t="s">
        <v>300</v>
      </c>
      <c r="BGX979" s="104" t="s">
        <v>24</v>
      </c>
      <c r="BGY979" s="191">
        <v>131291732</v>
      </c>
      <c r="BGZ979" s="77" t="s">
        <v>2401</v>
      </c>
      <c r="BHA979" s="217">
        <v>2652858.2999999998</v>
      </c>
      <c r="BHB979" s="218" t="s">
        <v>2402</v>
      </c>
      <c r="BHC979" s="219">
        <v>42660</v>
      </c>
      <c r="BHD979" s="204" t="s">
        <v>34</v>
      </c>
      <c r="BHE979" s="82" t="s">
        <v>2403</v>
      </c>
      <c r="BHF979" s="219">
        <v>42754</v>
      </c>
      <c r="BHG979" s="220">
        <v>222311</v>
      </c>
      <c r="BHH979" s="219">
        <v>42765</v>
      </c>
      <c r="BHI979" s="103"/>
      <c r="BHJ979" s="104" t="s">
        <v>30</v>
      </c>
      <c r="BHK979" s="76" t="s">
        <v>341</v>
      </c>
      <c r="BHL979" s="76" t="s">
        <v>24</v>
      </c>
      <c r="BHM979" s="76" t="s">
        <v>300</v>
      </c>
      <c r="BHN979" s="104" t="s">
        <v>24</v>
      </c>
      <c r="BHO979" s="191">
        <v>131291732</v>
      </c>
      <c r="BHP979" s="77" t="s">
        <v>2401</v>
      </c>
      <c r="BHQ979" s="217">
        <v>2652858.2999999998</v>
      </c>
      <c r="BHR979" s="218" t="s">
        <v>2402</v>
      </c>
      <c r="BHS979" s="219">
        <v>42660</v>
      </c>
      <c r="BHT979" s="204" t="s">
        <v>34</v>
      </c>
      <c r="BHU979" s="82" t="s">
        <v>2403</v>
      </c>
      <c r="BHV979" s="219">
        <v>42754</v>
      </c>
      <c r="BHW979" s="220">
        <v>222311</v>
      </c>
      <c r="BHX979" s="219">
        <v>42765</v>
      </c>
      <c r="BHY979" s="103"/>
      <c r="BHZ979" s="104" t="s">
        <v>30</v>
      </c>
      <c r="BIA979" s="76" t="s">
        <v>341</v>
      </c>
      <c r="BIB979" s="76" t="s">
        <v>24</v>
      </c>
      <c r="BIC979" s="76" t="s">
        <v>300</v>
      </c>
      <c r="BID979" s="104" t="s">
        <v>24</v>
      </c>
      <c r="BIE979" s="191">
        <v>131291732</v>
      </c>
      <c r="BIF979" s="77" t="s">
        <v>2401</v>
      </c>
      <c r="BIG979" s="217">
        <v>2652858.2999999998</v>
      </c>
      <c r="BIH979" s="218" t="s">
        <v>2402</v>
      </c>
      <c r="BII979" s="219">
        <v>42660</v>
      </c>
      <c r="BIJ979" s="204" t="s">
        <v>34</v>
      </c>
      <c r="BIK979" s="82" t="s">
        <v>2403</v>
      </c>
      <c r="BIL979" s="219">
        <v>42754</v>
      </c>
      <c r="BIM979" s="220">
        <v>222311</v>
      </c>
      <c r="BIN979" s="219">
        <v>42765</v>
      </c>
      <c r="BIO979" s="103"/>
      <c r="BIP979" s="104" t="s">
        <v>30</v>
      </c>
      <c r="BIQ979" s="76" t="s">
        <v>341</v>
      </c>
      <c r="BIR979" s="76" t="s">
        <v>24</v>
      </c>
      <c r="BIS979" s="76" t="s">
        <v>300</v>
      </c>
      <c r="BIT979" s="104" t="s">
        <v>24</v>
      </c>
      <c r="BIU979" s="191">
        <v>131291732</v>
      </c>
      <c r="BIV979" s="77" t="s">
        <v>2401</v>
      </c>
      <c r="BIW979" s="217">
        <v>2652858.2999999998</v>
      </c>
      <c r="BIX979" s="218" t="s">
        <v>2402</v>
      </c>
      <c r="BIY979" s="219">
        <v>42660</v>
      </c>
      <c r="BIZ979" s="204" t="s">
        <v>34</v>
      </c>
      <c r="BJA979" s="82" t="s">
        <v>2403</v>
      </c>
      <c r="BJB979" s="219">
        <v>42754</v>
      </c>
      <c r="BJC979" s="220">
        <v>222311</v>
      </c>
      <c r="BJD979" s="219">
        <v>42765</v>
      </c>
      <c r="BJE979" s="103"/>
      <c r="BJF979" s="104" t="s">
        <v>30</v>
      </c>
      <c r="BJG979" s="76" t="s">
        <v>341</v>
      </c>
      <c r="BJH979" s="76" t="s">
        <v>24</v>
      </c>
      <c r="BJI979" s="76" t="s">
        <v>300</v>
      </c>
      <c r="BJJ979" s="104" t="s">
        <v>24</v>
      </c>
      <c r="BJK979" s="191">
        <v>131291732</v>
      </c>
      <c r="BJL979" s="77" t="s">
        <v>2401</v>
      </c>
      <c r="BJM979" s="217">
        <v>2652858.2999999998</v>
      </c>
      <c r="BJN979" s="218" t="s">
        <v>2402</v>
      </c>
      <c r="BJO979" s="219">
        <v>42660</v>
      </c>
      <c r="BJP979" s="204" t="s">
        <v>34</v>
      </c>
      <c r="BJQ979" s="82" t="s">
        <v>2403</v>
      </c>
      <c r="BJR979" s="219">
        <v>42754</v>
      </c>
      <c r="BJS979" s="220">
        <v>222311</v>
      </c>
      <c r="BJT979" s="219">
        <v>42765</v>
      </c>
      <c r="BJU979" s="103"/>
      <c r="BJV979" s="104" t="s">
        <v>30</v>
      </c>
      <c r="BJW979" s="76" t="s">
        <v>341</v>
      </c>
      <c r="BJX979" s="76" t="s">
        <v>24</v>
      </c>
      <c r="BJY979" s="76" t="s">
        <v>300</v>
      </c>
      <c r="BJZ979" s="104" t="s">
        <v>24</v>
      </c>
      <c r="BKA979" s="191">
        <v>131291732</v>
      </c>
      <c r="BKB979" s="77" t="s">
        <v>2401</v>
      </c>
      <c r="BKC979" s="217">
        <v>2652858.2999999998</v>
      </c>
      <c r="BKD979" s="218" t="s">
        <v>2402</v>
      </c>
      <c r="BKE979" s="219">
        <v>42660</v>
      </c>
      <c r="BKF979" s="204" t="s">
        <v>34</v>
      </c>
      <c r="BKG979" s="82" t="s">
        <v>2403</v>
      </c>
      <c r="BKH979" s="219">
        <v>42754</v>
      </c>
      <c r="BKI979" s="220">
        <v>222311</v>
      </c>
      <c r="BKJ979" s="219">
        <v>42765</v>
      </c>
      <c r="BKK979" s="103"/>
      <c r="BKL979" s="104" t="s">
        <v>30</v>
      </c>
      <c r="BKM979" s="76" t="s">
        <v>341</v>
      </c>
      <c r="BKN979" s="76" t="s">
        <v>24</v>
      </c>
      <c r="BKO979" s="76" t="s">
        <v>300</v>
      </c>
      <c r="BKP979" s="104" t="s">
        <v>24</v>
      </c>
      <c r="BKQ979" s="191">
        <v>131291732</v>
      </c>
      <c r="BKR979" s="77" t="s">
        <v>2401</v>
      </c>
      <c r="BKS979" s="217">
        <v>2652858.2999999998</v>
      </c>
      <c r="BKT979" s="218" t="s">
        <v>2402</v>
      </c>
      <c r="BKU979" s="219">
        <v>42660</v>
      </c>
      <c r="BKV979" s="204" t="s">
        <v>34</v>
      </c>
      <c r="BKW979" s="82" t="s">
        <v>2403</v>
      </c>
      <c r="BKX979" s="219">
        <v>42754</v>
      </c>
      <c r="BKY979" s="220">
        <v>222311</v>
      </c>
      <c r="BKZ979" s="219">
        <v>42765</v>
      </c>
      <c r="BLA979" s="103"/>
      <c r="BLB979" s="104" t="s">
        <v>30</v>
      </c>
      <c r="BLC979" s="76" t="s">
        <v>341</v>
      </c>
      <c r="BLD979" s="76" t="s">
        <v>24</v>
      </c>
      <c r="BLE979" s="76" t="s">
        <v>300</v>
      </c>
      <c r="BLF979" s="104" t="s">
        <v>24</v>
      </c>
      <c r="BLG979" s="191">
        <v>131291732</v>
      </c>
      <c r="BLH979" s="77" t="s">
        <v>2401</v>
      </c>
      <c r="BLI979" s="217">
        <v>2652858.2999999998</v>
      </c>
      <c r="BLJ979" s="218" t="s">
        <v>2402</v>
      </c>
      <c r="BLK979" s="219">
        <v>42660</v>
      </c>
      <c r="BLL979" s="204" t="s">
        <v>34</v>
      </c>
      <c r="BLM979" s="82" t="s">
        <v>2403</v>
      </c>
      <c r="BLN979" s="219">
        <v>42754</v>
      </c>
      <c r="BLO979" s="220">
        <v>222311</v>
      </c>
      <c r="BLP979" s="219">
        <v>42765</v>
      </c>
      <c r="BLQ979" s="103"/>
      <c r="BLR979" s="104" t="s">
        <v>30</v>
      </c>
      <c r="BLS979" s="76" t="s">
        <v>341</v>
      </c>
      <c r="BLT979" s="76" t="s">
        <v>24</v>
      </c>
      <c r="BLU979" s="76" t="s">
        <v>300</v>
      </c>
      <c r="BLV979" s="104" t="s">
        <v>24</v>
      </c>
      <c r="BLW979" s="191">
        <v>131291732</v>
      </c>
      <c r="BLX979" s="77" t="s">
        <v>2401</v>
      </c>
      <c r="BLY979" s="217">
        <v>2652858.2999999998</v>
      </c>
      <c r="BLZ979" s="218" t="s">
        <v>2402</v>
      </c>
      <c r="BMA979" s="219">
        <v>42660</v>
      </c>
      <c r="BMB979" s="204" t="s">
        <v>34</v>
      </c>
      <c r="BMC979" s="82" t="s">
        <v>2403</v>
      </c>
      <c r="BMD979" s="219">
        <v>42754</v>
      </c>
      <c r="BME979" s="220">
        <v>222311</v>
      </c>
      <c r="BMF979" s="219">
        <v>42765</v>
      </c>
      <c r="BMG979" s="103"/>
      <c r="BMH979" s="104" t="s">
        <v>30</v>
      </c>
      <c r="BMI979" s="76" t="s">
        <v>341</v>
      </c>
      <c r="BMJ979" s="76" t="s">
        <v>24</v>
      </c>
      <c r="BMK979" s="76" t="s">
        <v>300</v>
      </c>
      <c r="BML979" s="104" t="s">
        <v>24</v>
      </c>
      <c r="BMM979" s="191">
        <v>131291732</v>
      </c>
      <c r="BMN979" s="77" t="s">
        <v>2401</v>
      </c>
      <c r="BMO979" s="217">
        <v>2652858.2999999998</v>
      </c>
      <c r="BMP979" s="218" t="s">
        <v>2402</v>
      </c>
      <c r="BMQ979" s="219">
        <v>42660</v>
      </c>
      <c r="BMR979" s="204" t="s">
        <v>34</v>
      </c>
      <c r="BMS979" s="82" t="s">
        <v>2403</v>
      </c>
      <c r="BMT979" s="219">
        <v>42754</v>
      </c>
      <c r="BMU979" s="220">
        <v>222311</v>
      </c>
      <c r="BMV979" s="219">
        <v>42765</v>
      </c>
      <c r="BMW979" s="103"/>
      <c r="BMX979" s="104" t="s">
        <v>30</v>
      </c>
      <c r="BMY979" s="76" t="s">
        <v>341</v>
      </c>
      <c r="BMZ979" s="76" t="s">
        <v>24</v>
      </c>
      <c r="BNA979" s="76" t="s">
        <v>300</v>
      </c>
      <c r="BNB979" s="104" t="s">
        <v>24</v>
      </c>
      <c r="BNC979" s="191">
        <v>131291732</v>
      </c>
      <c r="BND979" s="77" t="s">
        <v>2401</v>
      </c>
      <c r="BNE979" s="217">
        <v>2652858.2999999998</v>
      </c>
      <c r="BNF979" s="218" t="s">
        <v>2402</v>
      </c>
      <c r="BNG979" s="219">
        <v>42660</v>
      </c>
      <c r="BNH979" s="204" t="s">
        <v>34</v>
      </c>
      <c r="BNI979" s="82" t="s">
        <v>2403</v>
      </c>
      <c r="BNJ979" s="219">
        <v>42754</v>
      </c>
      <c r="BNK979" s="220">
        <v>222311</v>
      </c>
      <c r="BNL979" s="219">
        <v>42765</v>
      </c>
      <c r="BNM979" s="103"/>
      <c r="BNN979" s="104" t="s">
        <v>30</v>
      </c>
      <c r="BNO979" s="76" t="s">
        <v>341</v>
      </c>
      <c r="BNP979" s="76" t="s">
        <v>24</v>
      </c>
      <c r="BNQ979" s="76" t="s">
        <v>300</v>
      </c>
      <c r="BNR979" s="104" t="s">
        <v>24</v>
      </c>
      <c r="BNS979" s="191">
        <v>131291732</v>
      </c>
      <c r="BNT979" s="77" t="s">
        <v>2401</v>
      </c>
      <c r="BNU979" s="217">
        <v>2652858.2999999998</v>
      </c>
      <c r="BNV979" s="218" t="s">
        <v>2402</v>
      </c>
      <c r="BNW979" s="219">
        <v>42660</v>
      </c>
      <c r="BNX979" s="204" t="s">
        <v>34</v>
      </c>
      <c r="BNY979" s="82" t="s">
        <v>2403</v>
      </c>
      <c r="BNZ979" s="219">
        <v>42754</v>
      </c>
      <c r="BOA979" s="220">
        <v>222311</v>
      </c>
      <c r="BOB979" s="219">
        <v>42765</v>
      </c>
      <c r="BOC979" s="103"/>
      <c r="BOD979" s="104" t="s">
        <v>30</v>
      </c>
      <c r="BOE979" s="76" t="s">
        <v>341</v>
      </c>
      <c r="BOF979" s="76" t="s">
        <v>24</v>
      </c>
      <c r="BOG979" s="76" t="s">
        <v>300</v>
      </c>
      <c r="BOH979" s="104" t="s">
        <v>24</v>
      </c>
      <c r="BOI979" s="191">
        <v>131291732</v>
      </c>
      <c r="BOJ979" s="77" t="s">
        <v>2401</v>
      </c>
      <c r="BOK979" s="217">
        <v>2652858.2999999998</v>
      </c>
      <c r="BOL979" s="218" t="s">
        <v>2402</v>
      </c>
      <c r="BOM979" s="219">
        <v>42660</v>
      </c>
      <c r="BON979" s="204" t="s">
        <v>34</v>
      </c>
      <c r="BOO979" s="82" t="s">
        <v>2403</v>
      </c>
      <c r="BOP979" s="219">
        <v>42754</v>
      </c>
      <c r="BOQ979" s="220">
        <v>222311</v>
      </c>
      <c r="BOR979" s="219">
        <v>42765</v>
      </c>
      <c r="BOS979" s="103"/>
      <c r="BOT979" s="104" t="s">
        <v>30</v>
      </c>
      <c r="BOU979" s="76" t="s">
        <v>341</v>
      </c>
      <c r="BOV979" s="76" t="s">
        <v>24</v>
      </c>
      <c r="BOW979" s="76" t="s">
        <v>300</v>
      </c>
      <c r="BOX979" s="104" t="s">
        <v>24</v>
      </c>
      <c r="BOY979" s="191">
        <v>131291732</v>
      </c>
      <c r="BOZ979" s="77" t="s">
        <v>2401</v>
      </c>
      <c r="BPA979" s="217">
        <v>2652858.2999999998</v>
      </c>
      <c r="BPB979" s="218" t="s">
        <v>2402</v>
      </c>
      <c r="BPC979" s="219">
        <v>42660</v>
      </c>
      <c r="BPD979" s="204" t="s">
        <v>34</v>
      </c>
      <c r="BPE979" s="82" t="s">
        <v>2403</v>
      </c>
      <c r="BPF979" s="219">
        <v>42754</v>
      </c>
      <c r="BPG979" s="220">
        <v>222311</v>
      </c>
      <c r="BPH979" s="219">
        <v>42765</v>
      </c>
      <c r="BPI979" s="103"/>
      <c r="BPJ979" s="104" t="s">
        <v>30</v>
      </c>
      <c r="BPK979" s="76" t="s">
        <v>341</v>
      </c>
      <c r="BPL979" s="76" t="s">
        <v>24</v>
      </c>
      <c r="BPM979" s="76" t="s">
        <v>300</v>
      </c>
      <c r="BPN979" s="104" t="s">
        <v>24</v>
      </c>
      <c r="BPO979" s="191">
        <v>131291732</v>
      </c>
      <c r="BPP979" s="77" t="s">
        <v>2401</v>
      </c>
      <c r="BPQ979" s="217">
        <v>2652858.2999999998</v>
      </c>
      <c r="BPR979" s="218" t="s">
        <v>2402</v>
      </c>
      <c r="BPS979" s="219">
        <v>42660</v>
      </c>
      <c r="BPT979" s="204" t="s">
        <v>34</v>
      </c>
      <c r="BPU979" s="82" t="s">
        <v>2403</v>
      </c>
      <c r="BPV979" s="219">
        <v>42754</v>
      </c>
      <c r="BPW979" s="220">
        <v>222311</v>
      </c>
      <c r="BPX979" s="219">
        <v>42765</v>
      </c>
      <c r="BPY979" s="103"/>
      <c r="BPZ979" s="104" t="s">
        <v>30</v>
      </c>
      <c r="BQA979" s="76" t="s">
        <v>341</v>
      </c>
      <c r="BQB979" s="76" t="s">
        <v>24</v>
      </c>
      <c r="BQC979" s="76" t="s">
        <v>300</v>
      </c>
      <c r="BQD979" s="104" t="s">
        <v>24</v>
      </c>
      <c r="BQE979" s="191">
        <v>131291732</v>
      </c>
      <c r="BQF979" s="77" t="s">
        <v>2401</v>
      </c>
      <c r="BQG979" s="217">
        <v>2652858.2999999998</v>
      </c>
      <c r="BQH979" s="218" t="s">
        <v>2402</v>
      </c>
      <c r="BQI979" s="219">
        <v>42660</v>
      </c>
      <c r="BQJ979" s="204" t="s">
        <v>34</v>
      </c>
      <c r="BQK979" s="82" t="s">
        <v>2403</v>
      </c>
      <c r="BQL979" s="219">
        <v>42754</v>
      </c>
      <c r="BQM979" s="220">
        <v>222311</v>
      </c>
      <c r="BQN979" s="219">
        <v>42765</v>
      </c>
      <c r="BQO979" s="103"/>
      <c r="BQP979" s="104" t="s">
        <v>30</v>
      </c>
      <c r="BQQ979" s="76" t="s">
        <v>341</v>
      </c>
      <c r="BQR979" s="76" t="s">
        <v>24</v>
      </c>
      <c r="BQS979" s="76" t="s">
        <v>300</v>
      </c>
      <c r="BQT979" s="104" t="s">
        <v>24</v>
      </c>
      <c r="BQU979" s="191">
        <v>131291732</v>
      </c>
      <c r="BQV979" s="77" t="s">
        <v>2401</v>
      </c>
      <c r="BQW979" s="217">
        <v>2652858.2999999998</v>
      </c>
      <c r="BQX979" s="218" t="s">
        <v>2402</v>
      </c>
      <c r="BQY979" s="219">
        <v>42660</v>
      </c>
      <c r="BQZ979" s="204" t="s">
        <v>34</v>
      </c>
      <c r="BRA979" s="82" t="s">
        <v>2403</v>
      </c>
      <c r="BRB979" s="219">
        <v>42754</v>
      </c>
      <c r="BRC979" s="220">
        <v>222311</v>
      </c>
      <c r="BRD979" s="219">
        <v>42765</v>
      </c>
      <c r="BRE979" s="103"/>
      <c r="BRF979" s="104" t="s">
        <v>30</v>
      </c>
      <c r="BRG979" s="76" t="s">
        <v>341</v>
      </c>
      <c r="BRH979" s="76" t="s">
        <v>24</v>
      </c>
      <c r="BRI979" s="76" t="s">
        <v>300</v>
      </c>
      <c r="BRJ979" s="104" t="s">
        <v>24</v>
      </c>
      <c r="BRK979" s="191">
        <v>131291732</v>
      </c>
      <c r="BRL979" s="77" t="s">
        <v>2401</v>
      </c>
      <c r="BRM979" s="217">
        <v>2652858.2999999998</v>
      </c>
      <c r="BRN979" s="218" t="s">
        <v>2402</v>
      </c>
      <c r="BRO979" s="219">
        <v>42660</v>
      </c>
      <c r="BRP979" s="204" t="s">
        <v>34</v>
      </c>
      <c r="BRQ979" s="82" t="s">
        <v>2403</v>
      </c>
      <c r="BRR979" s="219">
        <v>42754</v>
      </c>
      <c r="BRS979" s="220">
        <v>222311</v>
      </c>
      <c r="BRT979" s="219">
        <v>42765</v>
      </c>
      <c r="BRU979" s="103"/>
      <c r="BRV979" s="104" t="s">
        <v>30</v>
      </c>
      <c r="BRW979" s="76" t="s">
        <v>341</v>
      </c>
      <c r="BRX979" s="76" t="s">
        <v>24</v>
      </c>
      <c r="BRY979" s="76" t="s">
        <v>300</v>
      </c>
      <c r="BRZ979" s="104" t="s">
        <v>24</v>
      </c>
      <c r="BSA979" s="191">
        <v>131291732</v>
      </c>
      <c r="BSB979" s="77" t="s">
        <v>2401</v>
      </c>
      <c r="BSC979" s="217">
        <v>2652858.2999999998</v>
      </c>
      <c r="BSD979" s="218" t="s">
        <v>2402</v>
      </c>
      <c r="BSE979" s="219">
        <v>42660</v>
      </c>
      <c r="BSF979" s="204" t="s">
        <v>34</v>
      </c>
      <c r="BSG979" s="82" t="s">
        <v>2403</v>
      </c>
      <c r="BSH979" s="219">
        <v>42754</v>
      </c>
      <c r="BSI979" s="220">
        <v>222311</v>
      </c>
      <c r="BSJ979" s="219">
        <v>42765</v>
      </c>
      <c r="BSK979" s="103"/>
      <c r="BSL979" s="104" t="s">
        <v>30</v>
      </c>
      <c r="BSM979" s="76" t="s">
        <v>341</v>
      </c>
      <c r="BSN979" s="76" t="s">
        <v>24</v>
      </c>
      <c r="BSO979" s="76" t="s">
        <v>300</v>
      </c>
      <c r="BSP979" s="104" t="s">
        <v>24</v>
      </c>
      <c r="BSQ979" s="191">
        <v>131291732</v>
      </c>
      <c r="BSR979" s="77" t="s">
        <v>2401</v>
      </c>
      <c r="BSS979" s="217">
        <v>2652858.2999999998</v>
      </c>
      <c r="BST979" s="218" t="s">
        <v>2402</v>
      </c>
      <c r="BSU979" s="219">
        <v>42660</v>
      </c>
      <c r="BSV979" s="204" t="s">
        <v>34</v>
      </c>
      <c r="BSW979" s="82" t="s">
        <v>2403</v>
      </c>
      <c r="BSX979" s="219">
        <v>42754</v>
      </c>
      <c r="BSY979" s="220">
        <v>222311</v>
      </c>
      <c r="BSZ979" s="219">
        <v>42765</v>
      </c>
      <c r="BTA979" s="103"/>
      <c r="BTB979" s="104" t="s">
        <v>30</v>
      </c>
      <c r="BTC979" s="76" t="s">
        <v>341</v>
      </c>
      <c r="BTD979" s="76" t="s">
        <v>24</v>
      </c>
      <c r="BTE979" s="76" t="s">
        <v>300</v>
      </c>
      <c r="BTF979" s="104" t="s">
        <v>24</v>
      </c>
      <c r="BTG979" s="191">
        <v>131291732</v>
      </c>
      <c r="BTH979" s="77" t="s">
        <v>2401</v>
      </c>
      <c r="BTI979" s="217">
        <v>2652858.2999999998</v>
      </c>
      <c r="BTJ979" s="218" t="s">
        <v>2402</v>
      </c>
      <c r="BTK979" s="219">
        <v>42660</v>
      </c>
      <c r="BTL979" s="204" t="s">
        <v>34</v>
      </c>
      <c r="BTM979" s="82" t="s">
        <v>2403</v>
      </c>
      <c r="BTN979" s="219">
        <v>42754</v>
      </c>
      <c r="BTO979" s="220">
        <v>222311</v>
      </c>
      <c r="BTP979" s="219">
        <v>42765</v>
      </c>
      <c r="BTQ979" s="103"/>
      <c r="BTR979" s="104" t="s">
        <v>30</v>
      </c>
      <c r="BTS979" s="76" t="s">
        <v>341</v>
      </c>
      <c r="BTT979" s="76" t="s">
        <v>24</v>
      </c>
      <c r="BTU979" s="76" t="s">
        <v>300</v>
      </c>
      <c r="BTV979" s="104" t="s">
        <v>24</v>
      </c>
      <c r="BTW979" s="191">
        <v>131291732</v>
      </c>
      <c r="BTX979" s="77" t="s">
        <v>2401</v>
      </c>
      <c r="BTY979" s="217">
        <v>2652858.2999999998</v>
      </c>
      <c r="BTZ979" s="218" t="s">
        <v>2402</v>
      </c>
      <c r="BUA979" s="219">
        <v>42660</v>
      </c>
      <c r="BUB979" s="204" t="s">
        <v>34</v>
      </c>
      <c r="BUC979" s="82" t="s">
        <v>2403</v>
      </c>
      <c r="BUD979" s="219">
        <v>42754</v>
      </c>
      <c r="BUE979" s="220">
        <v>222311</v>
      </c>
      <c r="BUF979" s="219">
        <v>42765</v>
      </c>
      <c r="BUG979" s="103"/>
      <c r="BUH979" s="104" t="s">
        <v>30</v>
      </c>
      <c r="BUI979" s="76" t="s">
        <v>341</v>
      </c>
      <c r="BUJ979" s="76" t="s">
        <v>24</v>
      </c>
      <c r="BUK979" s="76" t="s">
        <v>300</v>
      </c>
      <c r="BUL979" s="104" t="s">
        <v>24</v>
      </c>
      <c r="BUM979" s="191">
        <v>131291732</v>
      </c>
      <c r="BUN979" s="77" t="s">
        <v>2401</v>
      </c>
      <c r="BUO979" s="217">
        <v>2652858.2999999998</v>
      </c>
      <c r="BUP979" s="218" t="s">
        <v>2402</v>
      </c>
      <c r="BUQ979" s="219">
        <v>42660</v>
      </c>
      <c r="BUR979" s="204" t="s">
        <v>34</v>
      </c>
      <c r="BUS979" s="82" t="s">
        <v>2403</v>
      </c>
      <c r="BUT979" s="219">
        <v>42754</v>
      </c>
      <c r="BUU979" s="220">
        <v>222311</v>
      </c>
      <c r="BUV979" s="219">
        <v>42765</v>
      </c>
      <c r="BUW979" s="103"/>
      <c r="BUX979" s="104" t="s">
        <v>30</v>
      </c>
      <c r="BUY979" s="76" t="s">
        <v>341</v>
      </c>
      <c r="BUZ979" s="76" t="s">
        <v>24</v>
      </c>
      <c r="BVA979" s="76" t="s">
        <v>300</v>
      </c>
      <c r="BVB979" s="104" t="s">
        <v>24</v>
      </c>
      <c r="BVC979" s="191">
        <v>131291732</v>
      </c>
      <c r="BVD979" s="77" t="s">
        <v>2401</v>
      </c>
      <c r="BVE979" s="217">
        <v>2652858.2999999998</v>
      </c>
      <c r="BVF979" s="218" t="s">
        <v>2402</v>
      </c>
      <c r="BVG979" s="219">
        <v>42660</v>
      </c>
      <c r="BVH979" s="204" t="s">
        <v>34</v>
      </c>
      <c r="BVI979" s="82" t="s">
        <v>2403</v>
      </c>
      <c r="BVJ979" s="219">
        <v>42754</v>
      </c>
      <c r="BVK979" s="220">
        <v>222311</v>
      </c>
      <c r="BVL979" s="219">
        <v>42765</v>
      </c>
      <c r="BVM979" s="103"/>
      <c r="BVN979" s="104" t="s">
        <v>30</v>
      </c>
      <c r="BVO979" s="76" t="s">
        <v>341</v>
      </c>
      <c r="BVP979" s="76" t="s">
        <v>24</v>
      </c>
      <c r="BVQ979" s="76" t="s">
        <v>300</v>
      </c>
      <c r="BVR979" s="104" t="s">
        <v>24</v>
      </c>
      <c r="BVS979" s="191">
        <v>131291732</v>
      </c>
      <c r="BVT979" s="77" t="s">
        <v>2401</v>
      </c>
      <c r="BVU979" s="217">
        <v>2652858.2999999998</v>
      </c>
      <c r="BVV979" s="218" t="s">
        <v>2402</v>
      </c>
      <c r="BVW979" s="219">
        <v>42660</v>
      </c>
      <c r="BVX979" s="204" t="s">
        <v>34</v>
      </c>
      <c r="BVY979" s="82" t="s">
        <v>2403</v>
      </c>
      <c r="BVZ979" s="219">
        <v>42754</v>
      </c>
      <c r="BWA979" s="220">
        <v>222311</v>
      </c>
      <c r="BWB979" s="219">
        <v>42765</v>
      </c>
      <c r="BWC979" s="103"/>
      <c r="BWD979" s="104" t="s">
        <v>30</v>
      </c>
      <c r="BWE979" s="76" t="s">
        <v>341</v>
      </c>
      <c r="BWF979" s="76" t="s">
        <v>24</v>
      </c>
      <c r="BWG979" s="76" t="s">
        <v>300</v>
      </c>
      <c r="BWH979" s="104" t="s">
        <v>24</v>
      </c>
      <c r="BWI979" s="191">
        <v>131291732</v>
      </c>
      <c r="BWJ979" s="77" t="s">
        <v>2401</v>
      </c>
      <c r="BWK979" s="217">
        <v>2652858.2999999998</v>
      </c>
      <c r="BWL979" s="218" t="s">
        <v>2402</v>
      </c>
      <c r="BWM979" s="219">
        <v>42660</v>
      </c>
      <c r="BWN979" s="204" t="s">
        <v>34</v>
      </c>
      <c r="BWO979" s="82" t="s">
        <v>2403</v>
      </c>
      <c r="BWP979" s="219">
        <v>42754</v>
      </c>
      <c r="BWQ979" s="220">
        <v>222311</v>
      </c>
      <c r="BWR979" s="219">
        <v>42765</v>
      </c>
      <c r="BWS979" s="103"/>
      <c r="BWT979" s="104" t="s">
        <v>30</v>
      </c>
      <c r="BWU979" s="76" t="s">
        <v>341</v>
      </c>
      <c r="BWV979" s="76" t="s">
        <v>24</v>
      </c>
      <c r="BWW979" s="76" t="s">
        <v>300</v>
      </c>
      <c r="BWX979" s="104" t="s">
        <v>24</v>
      </c>
      <c r="BWY979" s="191">
        <v>131291732</v>
      </c>
      <c r="BWZ979" s="77" t="s">
        <v>2401</v>
      </c>
      <c r="BXA979" s="217">
        <v>2652858.2999999998</v>
      </c>
      <c r="BXB979" s="218" t="s">
        <v>2402</v>
      </c>
      <c r="BXC979" s="219">
        <v>42660</v>
      </c>
      <c r="BXD979" s="204" t="s">
        <v>34</v>
      </c>
      <c r="BXE979" s="82" t="s">
        <v>2403</v>
      </c>
      <c r="BXF979" s="219">
        <v>42754</v>
      </c>
      <c r="BXG979" s="220">
        <v>222311</v>
      </c>
      <c r="BXH979" s="219">
        <v>42765</v>
      </c>
      <c r="BXI979" s="103"/>
      <c r="BXJ979" s="104" t="s">
        <v>30</v>
      </c>
      <c r="BXK979" s="76" t="s">
        <v>341</v>
      </c>
      <c r="BXL979" s="76" t="s">
        <v>24</v>
      </c>
      <c r="BXM979" s="76" t="s">
        <v>300</v>
      </c>
      <c r="BXN979" s="104" t="s">
        <v>24</v>
      </c>
      <c r="BXO979" s="191">
        <v>131291732</v>
      </c>
      <c r="BXP979" s="77" t="s">
        <v>2401</v>
      </c>
      <c r="BXQ979" s="217">
        <v>2652858.2999999998</v>
      </c>
      <c r="BXR979" s="218" t="s">
        <v>2402</v>
      </c>
      <c r="BXS979" s="219">
        <v>42660</v>
      </c>
      <c r="BXT979" s="204" t="s">
        <v>34</v>
      </c>
      <c r="BXU979" s="82" t="s">
        <v>2403</v>
      </c>
      <c r="BXV979" s="219">
        <v>42754</v>
      </c>
      <c r="BXW979" s="220">
        <v>222311</v>
      </c>
      <c r="BXX979" s="219">
        <v>42765</v>
      </c>
      <c r="BXY979" s="103"/>
      <c r="BXZ979" s="104" t="s">
        <v>30</v>
      </c>
      <c r="BYA979" s="76" t="s">
        <v>341</v>
      </c>
      <c r="BYB979" s="76" t="s">
        <v>24</v>
      </c>
      <c r="BYC979" s="76" t="s">
        <v>300</v>
      </c>
      <c r="BYD979" s="104" t="s">
        <v>24</v>
      </c>
      <c r="BYE979" s="191">
        <v>131291732</v>
      </c>
      <c r="BYF979" s="77" t="s">
        <v>2401</v>
      </c>
      <c r="BYG979" s="217">
        <v>2652858.2999999998</v>
      </c>
      <c r="BYH979" s="218" t="s">
        <v>2402</v>
      </c>
      <c r="BYI979" s="219">
        <v>42660</v>
      </c>
      <c r="BYJ979" s="204" t="s">
        <v>34</v>
      </c>
      <c r="BYK979" s="82" t="s">
        <v>2403</v>
      </c>
      <c r="BYL979" s="219">
        <v>42754</v>
      </c>
      <c r="BYM979" s="220">
        <v>222311</v>
      </c>
      <c r="BYN979" s="219">
        <v>42765</v>
      </c>
      <c r="BYO979" s="103"/>
      <c r="BYP979" s="104" t="s">
        <v>30</v>
      </c>
      <c r="BYQ979" s="76" t="s">
        <v>341</v>
      </c>
      <c r="BYR979" s="76" t="s">
        <v>24</v>
      </c>
      <c r="BYS979" s="76" t="s">
        <v>300</v>
      </c>
      <c r="BYT979" s="104" t="s">
        <v>24</v>
      </c>
      <c r="BYU979" s="191">
        <v>131291732</v>
      </c>
      <c r="BYV979" s="77" t="s">
        <v>2401</v>
      </c>
      <c r="BYW979" s="217">
        <v>2652858.2999999998</v>
      </c>
      <c r="BYX979" s="218" t="s">
        <v>2402</v>
      </c>
      <c r="BYY979" s="219">
        <v>42660</v>
      </c>
      <c r="BYZ979" s="204" t="s">
        <v>34</v>
      </c>
      <c r="BZA979" s="82" t="s">
        <v>2403</v>
      </c>
      <c r="BZB979" s="219">
        <v>42754</v>
      </c>
      <c r="BZC979" s="220">
        <v>222311</v>
      </c>
      <c r="BZD979" s="219">
        <v>42765</v>
      </c>
      <c r="BZE979" s="103"/>
      <c r="BZF979" s="104" t="s">
        <v>30</v>
      </c>
      <c r="BZG979" s="76" t="s">
        <v>341</v>
      </c>
      <c r="BZH979" s="76" t="s">
        <v>24</v>
      </c>
      <c r="BZI979" s="76" t="s">
        <v>300</v>
      </c>
      <c r="BZJ979" s="104" t="s">
        <v>24</v>
      </c>
      <c r="BZK979" s="191">
        <v>131291732</v>
      </c>
      <c r="BZL979" s="77" t="s">
        <v>2401</v>
      </c>
      <c r="BZM979" s="217">
        <v>2652858.2999999998</v>
      </c>
      <c r="BZN979" s="218" t="s">
        <v>2402</v>
      </c>
      <c r="BZO979" s="219">
        <v>42660</v>
      </c>
      <c r="BZP979" s="204" t="s">
        <v>34</v>
      </c>
      <c r="BZQ979" s="82" t="s">
        <v>2403</v>
      </c>
      <c r="BZR979" s="219">
        <v>42754</v>
      </c>
      <c r="BZS979" s="220">
        <v>222311</v>
      </c>
      <c r="BZT979" s="219">
        <v>42765</v>
      </c>
      <c r="BZU979" s="103"/>
      <c r="BZV979" s="104" t="s">
        <v>30</v>
      </c>
      <c r="BZW979" s="76" t="s">
        <v>341</v>
      </c>
      <c r="BZX979" s="76" t="s">
        <v>24</v>
      </c>
      <c r="BZY979" s="76" t="s">
        <v>300</v>
      </c>
      <c r="BZZ979" s="104" t="s">
        <v>24</v>
      </c>
      <c r="CAA979" s="191">
        <v>131291732</v>
      </c>
      <c r="CAB979" s="77" t="s">
        <v>2401</v>
      </c>
      <c r="CAC979" s="217">
        <v>2652858.2999999998</v>
      </c>
      <c r="CAD979" s="218" t="s">
        <v>2402</v>
      </c>
      <c r="CAE979" s="219">
        <v>42660</v>
      </c>
      <c r="CAF979" s="204" t="s">
        <v>34</v>
      </c>
      <c r="CAG979" s="82" t="s">
        <v>2403</v>
      </c>
      <c r="CAH979" s="219">
        <v>42754</v>
      </c>
      <c r="CAI979" s="220">
        <v>222311</v>
      </c>
      <c r="CAJ979" s="219">
        <v>42765</v>
      </c>
      <c r="CAK979" s="103"/>
      <c r="CAL979" s="104" t="s">
        <v>30</v>
      </c>
      <c r="CAM979" s="76" t="s">
        <v>341</v>
      </c>
      <c r="CAN979" s="76" t="s">
        <v>24</v>
      </c>
      <c r="CAO979" s="76" t="s">
        <v>300</v>
      </c>
      <c r="CAP979" s="104" t="s">
        <v>24</v>
      </c>
      <c r="CAQ979" s="191">
        <v>131291732</v>
      </c>
      <c r="CAR979" s="77" t="s">
        <v>2401</v>
      </c>
      <c r="CAS979" s="217">
        <v>2652858.2999999998</v>
      </c>
      <c r="CAT979" s="218" t="s">
        <v>2402</v>
      </c>
      <c r="CAU979" s="219">
        <v>42660</v>
      </c>
      <c r="CAV979" s="204" t="s">
        <v>34</v>
      </c>
      <c r="CAW979" s="82" t="s">
        <v>2403</v>
      </c>
      <c r="CAX979" s="219">
        <v>42754</v>
      </c>
      <c r="CAY979" s="220">
        <v>222311</v>
      </c>
      <c r="CAZ979" s="219">
        <v>42765</v>
      </c>
      <c r="CBA979" s="103"/>
      <c r="CBB979" s="104" t="s">
        <v>30</v>
      </c>
      <c r="CBC979" s="76" t="s">
        <v>341</v>
      </c>
      <c r="CBD979" s="76" t="s">
        <v>24</v>
      </c>
      <c r="CBE979" s="76" t="s">
        <v>300</v>
      </c>
      <c r="CBF979" s="104" t="s">
        <v>24</v>
      </c>
      <c r="CBG979" s="191">
        <v>131291732</v>
      </c>
      <c r="CBH979" s="77" t="s">
        <v>2401</v>
      </c>
      <c r="CBI979" s="217">
        <v>2652858.2999999998</v>
      </c>
      <c r="CBJ979" s="218" t="s">
        <v>2402</v>
      </c>
      <c r="CBK979" s="219">
        <v>42660</v>
      </c>
      <c r="CBL979" s="204" t="s">
        <v>34</v>
      </c>
      <c r="CBM979" s="82" t="s">
        <v>2403</v>
      </c>
      <c r="CBN979" s="219">
        <v>42754</v>
      </c>
      <c r="CBO979" s="220">
        <v>222311</v>
      </c>
      <c r="CBP979" s="219">
        <v>42765</v>
      </c>
      <c r="CBQ979" s="103"/>
      <c r="CBR979" s="104" t="s">
        <v>30</v>
      </c>
      <c r="CBS979" s="76" t="s">
        <v>341</v>
      </c>
      <c r="CBT979" s="76" t="s">
        <v>24</v>
      </c>
      <c r="CBU979" s="76" t="s">
        <v>300</v>
      </c>
      <c r="CBV979" s="104" t="s">
        <v>24</v>
      </c>
      <c r="CBW979" s="191">
        <v>131291732</v>
      </c>
      <c r="CBX979" s="77" t="s">
        <v>2401</v>
      </c>
      <c r="CBY979" s="217">
        <v>2652858.2999999998</v>
      </c>
      <c r="CBZ979" s="218" t="s">
        <v>2402</v>
      </c>
      <c r="CCA979" s="219">
        <v>42660</v>
      </c>
      <c r="CCB979" s="204" t="s">
        <v>34</v>
      </c>
      <c r="CCC979" s="82" t="s">
        <v>2403</v>
      </c>
      <c r="CCD979" s="219">
        <v>42754</v>
      </c>
      <c r="CCE979" s="220">
        <v>222311</v>
      </c>
      <c r="CCF979" s="219">
        <v>42765</v>
      </c>
      <c r="CCG979" s="103"/>
      <c r="CCH979" s="104" t="s">
        <v>30</v>
      </c>
      <c r="CCI979" s="76" t="s">
        <v>341</v>
      </c>
      <c r="CCJ979" s="76" t="s">
        <v>24</v>
      </c>
      <c r="CCK979" s="76" t="s">
        <v>300</v>
      </c>
      <c r="CCL979" s="104" t="s">
        <v>24</v>
      </c>
      <c r="CCM979" s="191">
        <v>131291732</v>
      </c>
      <c r="CCN979" s="77" t="s">
        <v>2401</v>
      </c>
      <c r="CCO979" s="217">
        <v>2652858.2999999998</v>
      </c>
      <c r="CCP979" s="218" t="s">
        <v>2402</v>
      </c>
      <c r="CCQ979" s="219">
        <v>42660</v>
      </c>
      <c r="CCR979" s="204" t="s">
        <v>34</v>
      </c>
      <c r="CCS979" s="82" t="s">
        <v>2403</v>
      </c>
      <c r="CCT979" s="219">
        <v>42754</v>
      </c>
      <c r="CCU979" s="220">
        <v>222311</v>
      </c>
      <c r="CCV979" s="219">
        <v>42765</v>
      </c>
      <c r="CCW979" s="103"/>
      <c r="CCX979" s="104" t="s">
        <v>30</v>
      </c>
      <c r="CCY979" s="76" t="s">
        <v>341</v>
      </c>
      <c r="CCZ979" s="76" t="s">
        <v>24</v>
      </c>
      <c r="CDA979" s="76" t="s">
        <v>300</v>
      </c>
      <c r="CDB979" s="104" t="s">
        <v>24</v>
      </c>
      <c r="CDC979" s="191">
        <v>131291732</v>
      </c>
      <c r="CDD979" s="77" t="s">
        <v>2401</v>
      </c>
      <c r="CDE979" s="217">
        <v>2652858.2999999998</v>
      </c>
      <c r="CDF979" s="218" t="s">
        <v>2402</v>
      </c>
      <c r="CDG979" s="219">
        <v>42660</v>
      </c>
      <c r="CDH979" s="204" t="s">
        <v>34</v>
      </c>
      <c r="CDI979" s="82" t="s">
        <v>2403</v>
      </c>
      <c r="CDJ979" s="219">
        <v>42754</v>
      </c>
      <c r="CDK979" s="220">
        <v>222311</v>
      </c>
      <c r="CDL979" s="219">
        <v>42765</v>
      </c>
      <c r="CDM979" s="103"/>
      <c r="CDN979" s="104" t="s">
        <v>30</v>
      </c>
      <c r="CDO979" s="76" t="s">
        <v>341</v>
      </c>
      <c r="CDP979" s="76" t="s">
        <v>24</v>
      </c>
      <c r="CDQ979" s="76" t="s">
        <v>300</v>
      </c>
      <c r="CDR979" s="104" t="s">
        <v>24</v>
      </c>
      <c r="CDS979" s="191">
        <v>131291732</v>
      </c>
      <c r="CDT979" s="77" t="s">
        <v>2401</v>
      </c>
      <c r="CDU979" s="217">
        <v>2652858.2999999998</v>
      </c>
      <c r="CDV979" s="218" t="s">
        <v>2402</v>
      </c>
      <c r="CDW979" s="219">
        <v>42660</v>
      </c>
      <c r="CDX979" s="204" t="s">
        <v>34</v>
      </c>
      <c r="CDY979" s="82" t="s">
        <v>2403</v>
      </c>
      <c r="CDZ979" s="219">
        <v>42754</v>
      </c>
      <c r="CEA979" s="220">
        <v>222311</v>
      </c>
      <c r="CEB979" s="219">
        <v>42765</v>
      </c>
      <c r="CEC979" s="103"/>
      <c r="CED979" s="104" t="s">
        <v>30</v>
      </c>
      <c r="CEE979" s="76" t="s">
        <v>341</v>
      </c>
      <c r="CEF979" s="76" t="s">
        <v>24</v>
      </c>
      <c r="CEG979" s="76" t="s">
        <v>300</v>
      </c>
      <c r="CEH979" s="104" t="s">
        <v>24</v>
      </c>
      <c r="CEI979" s="191">
        <v>131291732</v>
      </c>
      <c r="CEJ979" s="77" t="s">
        <v>2401</v>
      </c>
      <c r="CEK979" s="217">
        <v>2652858.2999999998</v>
      </c>
      <c r="CEL979" s="218" t="s">
        <v>2402</v>
      </c>
      <c r="CEM979" s="219">
        <v>42660</v>
      </c>
      <c r="CEN979" s="204" t="s">
        <v>34</v>
      </c>
      <c r="CEO979" s="82" t="s">
        <v>2403</v>
      </c>
      <c r="CEP979" s="219">
        <v>42754</v>
      </c>
      <c r="CEQ979" s="220">
        <v>222311</v>
      </c>
      <c r="CER979" s="219">
        <v>42765</v>
      </c>
      <c r="CES979" s="103"/>
      <c r="CET979" s="104" t="s">
        <v>30</v>
      </c>
      <c r="CEU979" s="76" t="s">
        <v>341</v>
      </c>
      <c r="CEV979" s="76" t="s">
        <v>24</v>
      </c>
      <c r="CEW979" s="76" t="s">
        <v>300</v>
      </c>
      <c r="CEX979" s="104" t="s">
        <v>24</v>
      </c>
      <c r="CEY979" s="191">
        <v>131291732</v>
      </c>
      <c r="CEZ979" s="77" t="s">
        <v>2401</v>
      </c>
      <c r="CFA979" s="217">
        <v>2652858.2999999998</v>
      </c>
      <c r="CFB979" s="218" t="s">
        <v>2402</v>
      </c>
      <c r="CFC979" s="219">
        <v>42660</v>
      </c>
      <c r="CFD979" s="204" t="s">
        <v>34</v>
      </c>
      <c r="CFE979" s="82" t="s">
        <v>2403</v>
      </c>
      <c r="CFF979" s="219">
        <v>42754</v>
      </c>
      <c r="CFG979" s="220">
        <v>222311</v>
      </c>
      <c r="CFH979" s="219">
        <v>42765</v>
      </c>
      <c r="CFI979" s="103"/>
      <c r="CFJ979" s="104" t="s">
        <v>30</v>
      </c>
      <c r="CFK979" s="76" t="s">
        <v>341</v>
      </c>
      <c r="CFL979" s="76" t="s">
        <v>24</v>
      </c>
      <c r="CFM979" s="76" t="s">
        <v>300</v>
      </c>
      <c r="CFN979" s="104" t="s">
        <v>24</v>
      </c>
      <c r="CFO979" s="191">
        <v>131291732</v>
      </c>
      <c r="CFP979" s="77" t="s">
        <v>2401</v>
      </c>
      <c r="CFQ979" s="217">
        <v>2652858.2999999998</v>
      </c>
      <c r="CFR979" s="218" t="s">
        <v>2402</v>
      </c>
      <c r="CFS979" s="219">
        <v>42660</v>
      </c>
      <c r="CFT979" s="204" t="s">
        <v>34</v>
      </c>
      <c r="CFU979" s="82" t="s">
        <v>2403</v>
      </c>
      <c r="CFV979" s="219">
        <v>42754</v>
      </c>
      <c r="CFW979" s="220">
        <v>222311</v>
      </c>
      <c r="CFX979" s="219">
        <v>42765</v>
      </c>
      <c r="CFY979" s="103"/>
      <c r="CFZ979" s="104" t="s">
        <v>30</v>
      </c>
      <c r="CGA979" s="76" t="s">
        <v>341</v>
      </c>
      <c r="CGB979" s="76" t="s">
        <v>24</v>
      </c>
      <c r="CGC979" s="76" t="s">
        <v>300</v>
      </c>
      <c r="CGD979" s="104" t="s">
        <v>24</v>
      </c>
      <c r="CGE979" s="191">
        <v>131291732</v>
      </c>
      <c r="CGF979" s="77" t="s">
        <v>2401</v>
      </c>
      <c r="CGG979" s="217">
        <v>2652858.2999999998</v>
      </c>
      <c r="CGH979" s="218" t="s">
        <v>2402</v>
      </c>
      <c r="CGI979" s="219">
        <v>42660</v>
      </c>
      <c r="CGJ979" s="204" t="s">
        <v>34</v>
      </c>
      <c r="CGK979" s="82" t="s">
        <v>2403</v>
      </c>
      <c r="CGL979" s="219">
        <v>42754</v>
      </c>
      <c r="CGM979" s="220">
        <v>222311</v>
      </c>
      <c r="CGN979" s="219">
        <v>42765</v>
      </c>
      <c r="CGO979" s="103"/>
      <c r="CGP979" s="104" t="s">
        <v>30</v>
      </c>
      <c r="CGQ979" s="76" t="s">
        <v>341</v>
      </c>
      <c r="CGR979" s="76" t="s">
        <v>24</v>
      </c>
      <c r="CGS979" s="76" t="s">
        <v>300</v>
      </c>
      <c r="CGT979" s="104" t="s">
        <v>24</v>
      </c>
      <c r="CGU979" s="191">
        <v>131291732</v>
      </c>
      <c r="CGV979" s="77" t="s">
        <v>2401</v>
      </c>
      <c r="CGW979" s="217">
        <v>2652858.2999999998</v>
      </c>
      <c r="CGX979" s="218" t="s">
        <v>2402</v>
      </c>
      <c r="CGY979" s="219">
        <v>42660</v>
      </c>
      <c r="CGZ979" s="204" t="s">
        <v>34</v>
      </c>
      <c r="CHA979" s="82" t="s">
        <v>2403</v>
      </c>
      <c r="CHB979" s="219">
        <v>42754</v>
      </c>
      <c r="CHC979" s="220">
        <v>222311</v>
      </c>
      <c r="CHD979" s="219">
        <v>42765</v>
      </c>
      <c r="CHE979" s="103"/>
      <c r="CHF979" s="104" t="s">
        <v>30</v>
      </c>
      <c r="CHG979" s="76" t="s">
        <v>341</v>
      </c>
      <c r="CHH979" s="76" t="s">
        <v>24</v>
      </c>
      <c r="CHI979" s="76" t="s">
        <v>300</v>
      </c>
      <c r="CHJ979" s="104" t="s">
        <v>24</v>
      </c>
      <c r="CHK979" s="191">
        <v>131291732</v>
      </c>
      <c r="CHL979" s="77" t="s">
        <v>2401</v>
      </c>
      <c r="CHM979" s="217">
        <v>2652858.2999999998</v>
      </c>
      <c r="CHN979" s="218" t="s">
        <v>2402</v>
      </c>
      <c r="CHO979" s="219">
        <v>42660</v>
      </c>
      <c r="CHP979" s="204" t="s">
        <v>34</v>
      </c>
      <c r="CHQ979" s="82" t="s">
        <v>2403</v>
      </c>
      <c r="CHR979" s="219">
        <v>42754</v>
      </c>
      <c r="CHS979" s="220">
        <v>222311</v>
      </c>
      <c r="CHT979" s="219">
        <v>42765</v>
      </c>
      <c r="CHU979" s="103"/>
      <c r="CHV979" s="104" t="s">
        <v>30</v>
      </c>
      <c r="CHW979" s="76" t="s">
        <v>341</v>
      </c>
      <c r="CHX979" s="76" t="s">
        <v>24</v>
      </c>
      <c r="CHY979" s="76" t="s">
        <v>300</v>
      </c>
      <c r="CHZ979" s="104" t="s">
        <v>24</v>
      </c>
      <c r="CIA979" s="191">
        <v>131291732</v>
      </c>
      <c r="CIB979" s="77" t="s">
        <v>2401</v>
      </c>
      <c r="CIC979" s="217">
        <v>2652858.2999999998</v>
      </c>
      <c r="CID979" s="218" t="s">
        <v>2402</v>
      </c>
      <c r="CIE979" s="219">
        <v>42660</v>
      </c>
      <c r="CIF979" s="204" t="s">
        <v>34</v>
      </c>
      <c r="CIG979" s="82" t="s">
        <v>2403</v>
      </c>
      <c r="CIH979" s="219">
        <v>42754</v>
      </c>
      <c r="CII979" s="220">
        <v>222311</v>
      </c>
      <c r="CIJ979" s="219">
        <v>42765</v>
      </c>
      <c r="CIK979" s="103"/>
      <c r="CIL979" s="104" t="s">
        <v>30</v>
      </c>
      <c r="CIM979" s="76" t="s">
        <v>341</v>
      </c>
      <c r="CIN979" s="76" t="s">
        <v>24</v>
      </c>
      <c r="CIO979" s="76" t="s">
        <v>300</v>
      </c>
      <c r="CIP979" s="104" t="s">
        <v>24</v>
      </c>
      <c r="CIQ979" s="191">
        <v>131291732</v>
      </c>
      <c r="CIR979" s="77" t="s">
        <v>2401</v>
      </c>
      <c r="CIS979" s="217">
        <v>2652858.2999999998</v>
      </c>
      <c r="CIT979" s="218" t="s">
        <v>2402</v>
      </c>
      <c r="CIU979" s="219">
        <v>42660</v>
      </c>
      <c r="CIV979" s="204" t="s">
        <v>34</v>
      </c>
      <c r="CIW979" s="82" t="s">
        <v>2403</v>
      </c>
      <c r="CIX979" s="219">
        <v>42754</v>
      </c>
      <c r="CIY979" s="220">
        <v>222311</v>
      </c>
      <c r="CIZ979" s="219">
        <v>42765</v>
      </c>
      <c r="CJA979" s="103"/>
      <c r="CJB979" s="104" t="s">
        <v>30</v>
      </c>
      <c r="CJC979" s="76" t="s">
        <v>341</v>
      </c>
      <c r="CJD979" s="76" t="s">
        <v>24</v>
      </c>
      <c r="CJE979" s="76" t="s">
        <v>300</v>
      </c>
      <c r="CJF979" s="104" t="s">
        <v>24</v>
      </c>
      <c r="CJG979" s="191">
        <v>131291732</v>
      </c>
      <c r="CJH979" s="77" t="s">
        <v>2401</v>
      </c>
      <c r="CJI979" s="217">
        <v>2652858.2999999998</v>
      </c>
      <c r="CJJ979" s="218" t="s">
        <v>2402</v>
      </c>
      <c r="CJK979" s="219">
        <v>42660</v>
      </c>
      <c r="CJL979" s="204" t="s">
        <v>34</v>
      </c>
      <c r="CJM979" s="82" t="s">
        <v>2403</v>
      </c>
      <c r="CJN979" s="219">
        <v>42754</v>
      </c>
      <c r="CJO979" s="220">
        <v>222311</v>
      </c>
      <c r="CJP979" s="219">
        <v>42765</v>
      </c>
      <c r="CJQ979" s="103"/>
      <c r="CJR979" s="104" t="s">
        <v>30</v>
      </c>
      <c r="CJS979" s="76" t="s">
        <v>341</v>
      </c>
      <c r="CJT979" s="76" t="s">
        <v>24</v>
      </c>
      <c r="CJU979" s="76" t="s">
        <v>300</v>
      </c>
      <c r="CJV979" s="104" t="s">
        <v>24</v>
      </c>
      <c r="CJW979" s="191">
        <v>131291732</v>
      </c>
      <c r="CJX979" s="77" t="s">
        <v>2401</v>
      </c>
      <c r="CJY979" s="217">
        <v>2652858.2999999998</v>
      </c>
      <c r="CJZ979" s="218" t="s">
        <v>2402</v>
      </c>
      <c r="CKA979" s="219">
        <v>42660</v>
      </c>
      <c r="CKB979" s="204" t="s">
        <v>34</v>
      </c>
      <c r="CKC979" s="82" t="s">
        <v>2403</v>
      </c>
      <c r="CKD979" s="219">
        <v>42754</v>
      </c>
      <c r="CKE979" s="220">
        <v>222311</v>
      </c>
      <c r="CKF979" s="219">
        <v>42765</v>
      </c>
      <c r="CKG979" s="103"/>
      <c r="CKH979" s="104" t="s">
        <v>30</v>
      </c>
      <c r="CKI979" s="76" t="s">
        <v>341</v>
      </c>
      <c r="CKJ979" s="76" t="s">
        <v>24</v>
      </c>
      <c r="CKK979" s="76" t="s">
        <v>300</v>
      </c>
      <c r="CKL979" s="104" t="s">
        <v>24</v>
      </c>
      <c r="CKM979" s="191">
        <v>131291732</v>
      </c>
      <c r="CKN979" s="77" t="s">
        <v>2401</v>
      </c>
      <c r="CKO979" s="217">
        <v>2652858.2999999998</v>
      </c>
      <c r="CKP979" s="218" t="s">
        <v>2402</v>
      </c>
      <c r="CKQ979" s="219">
        <v>42660</v>
      </c>
      <c r="CKR979" s="204" t="s">
        <v>34</v>
      </c>
      <c r="CKS979" s="82" t="s">
        <v>2403</v>
      </c>
      <c r="CKT979" s="219">
        <v>42754</v>
      </c>
      <c r="CKU979" s="220">
        <v>222311</v>
      </c>
      <c r="CKV979" s="219">
        <v>42765</v>
      </c>
      <c r="CKW979" s="103"/>
      <c r="CKX979" s="104" t="s">
        <v>30</v>
      </c>
      <c r="CKY979" s="76" t="s">
        <v>341</v>
      </c>
      <c r="CKZ979" s="76" t="s">
        <v>24</v>
      </c>
      <c r="CLA979" s="76" t="s">
        <v>300</v>
      </c>
      <c r="CLB979" s="104" t="s">
        <v>24</v>
      </c>
      <c r="CLC979" s="191">
        <v>131291732</v>
      </c>
      <c r="CLD979" s="77" t="s">
        <v>2401</v>
      </c>
      <c r="CLE979" s="217">
        <v>2652858.2999999998</v>
      </c>
      <c r="CLF979" s="218" t="s">
        <v>2402</v>
      </c>
      <c r="CLG979" s="219">
        <v>42660</v>
      </c>
      <c r="CLH979" s="204" t="s">
        <v>34</v>
      </c>
      <c r="CLI979" s="82" t="s">
        <v>2403</v>
      </c>
      <c r="CLJ979" s="219">
        <v>42754</v>
      </c>
      <c r="CLK979" s="220">
        <v>222311</v>
      </c>
      <c r="CLL979" s="219">
        <v>42765</v>
      </c>
      <c r="CLM979" s="103"/>
      <c r="CLN979" s="104" t="s">
        <v>30</v>
      </c>
      <c r="CLO979" s="76" t="s">
        <v>341</v>
      </c>
      <c r="CLP979" s="76" t="s">
        <v>24</v>
      </c>
      <c r="CLQ979" s="76" t="s">
        <v>300</v>
      </c>
      <c r="CLR979" s="104" t="s">
        <v>24</v>
      </c>
      <c r="CLS979" s="191">
        <v>131291732</v>
      </c>
      <c r="CLT979" s="77" t="s">
        <v>2401</v>
      </c>
      <c r="CLU979" s="217">
        <v>2652858.2999999998</v>
      </c>
      <c r="CLV979" s="218" t="s">
        <v>2402</v>
      </c>
      <c r="CLW979" s="219">
        <v>42660</v>
      </c>
      <c r="CLX979" s="204" t="s">
        <v>34</v>
      </c>
      <c r="CLY979" s="82" t="s">
        <v>2403</v>
      </c>
      <c r="CLZ979" s="219">
        <v>42754</v>
      </c>
      <c r="CMA979" s="220">
        <v>222311</v>
      </c>
      <c r="CMB979" s="219">
        <v>42765</v>
      </c>
      <c r="CMC979" s="103"/>
      <c r="CMD979" s="104" t="s">
        <v>30</v>
      </c>
      <c r="CME979" s="76" t="s">
        <v>341</v>
      </c>
      <c r="CMF979" s="76" t="s">
        <v>24</v>
      </c>
      <c r="CMG979" s="76" t="s">
        <v>300</v>
      </c>
      <c r="CMH979" s="104" t="s">
        <v>24</v>
      </c>
      <c r="CMI979" s="191">
        <v>131291732</v>
      </c>
      <c r="CMJ979" s="77" t="s">
        <v>2401</v>
      </c>
      <c r="CMK979" s="217">
        <v>2652858.2999999998</v>
      </c>
      <c r="CML979" s="218" t="s">
        <v>2402</v>
      </c>
      <c r="CMM979" s="219">
        <v>42660</v>
      </c>
      <c r="CMN979" s="204" t="s">
        <v>34</v>
      </c>
      <c r="CMO979" s="82" t="s">
        <v>2403</v>
      </c>
      <c r="CMP979" s="219">
        <v>42754</v>
      </c>
      <c r="CMQ979" s="220">
        <v>222311</v>
      </c>
      <c r="CMR979" s="219">
        <v>42765</v>
      </c>
      <c r="CMS979" s="103"/>
      <c r="CMT979" s="104" t="s">
        <v>30</v>
      </c>
      <c r="CMU979" s="76" t="s">
        <v>341</v>
      </c>
      <c r="CMV979" s="76" t="s">
        <v>24</v>
      </c>
      <c r="CMW979" s="76" t="s">
        <v>300</v>
      </c>
      <c r="CMX979" s="104" t="s">
        <v>24</v>
      </c>
      <c r="CMY979" s="191">
        <v>131291732</v>
      </c>
      <c r="CMZ979" s="77" t="s">
        <v>2401</v>
      </c>
      <c r="CNA979" s="217">
        <v>2652858.2999999998</v>
      </c>
      <c r="CNB979" s="218" t="s">
        <v>2402</v>
      </c>
      <c r="CNC979" s="219">
        <v>42660</v>
      </c>
      <c r="CND979" s="204" t="s">
        <v>34</v>
      </c>
      <c r="CNE979" s="82" t="s">
        <v>2403</v>
      </c>
      <c r="CNF979" s="219">
        <v>42754</v>
      </c>
      <c r="CNG979" s="220">
        <v>222311</v>
      </c>
      <c r="CNH979" s="219">
        <v>42765</v>
      </c>
      <c r="CNI979" s="103"/>
      <c r="CNJ979" s="104" t="s">
        <v>30</v>
      </c>
      <c r="CNK979" s="76" t="s">
        <v>341</v>
      </c>
      <c r="CNL979" s="76" t="s">
        <v>24</v>
      </c>
      <c r="CNM979" s="76" t="s">
        <v>300</v>
      </c>
      <c r="CNN979" s="104" t="s">
        <v>24</v>
      </c>
      <c r="CNO979" s="191">
        <v>131291732</v>
      </c>
      <c r="CNP979" s="77" t="s">
        <v>2401</v>
      </c>
      <c r="CNQ979" s="217">
        <v>2652858.2999999998</v>
      </c>
      <c r="CNR979" s="218" t="s">
        <v>2402</v>
      </c>
      <c r="CNS979" s="219">
        <v>42660</v>
      </c>
      <c r="CNT979" s="204" t="s">
        <v>34</v>
      </c>
      <c r="CNU979" s="82" t="s">
        <v>2403</v>
      </c>
      <c r="CNV979" s="219">
        <v>42754</v>
      </c>
      <c r="CNW979" s="220">
        <v>222311</v>
      </c>
      <c r="CNX979" s="219">
        <v>42765</v>
      </c>
      <c r="CNY979" s="103"/>
      <c r="CNZ979" s="104" t="s">
        <v>30</v>
      </c>
      <c r="COA979" s="76" t="s">
        <v>341</v>
      </c>
      <c r="COB979" s="76" t="s">
        <v>24</v>
      </c>
      <c r="COC979" s="76" t="s">
        <v>300</v>
      </c>
      <c r="COD979" s="104" t="s">
        <v>24</v>
      </c>
      <c r="COE979" s="191">
        <v>131291732</v>
      </c>
      <c r="COF979" s="77" t="s">
        <v>2401</v>
      </c>
      <c r="COG979" s="217">
        <v>2652858.2999999998</v>
      </c>
      <c r="COH979" s="218" t="s">
        <v>2402</v>
      </c>
      <c r="COI979" s="219">
        <v>42660</v>
      </c>
      <c r="COJ979" s="204" t="s">
        <v>34</v>
      </c>
      <c r="COK979" s="82" t="s">
        <v>2403</v>
      </c>
      <c r="COL979" s="219">
        <v>42754</v>
      </c>
      <c r="COM979" s="220">
        <v>222311</v>
      </c>
      <c r="CON979" s="219">
        <v>42765</v>
      </c>
      <c r="COO979" s="103"/>
      <c r="COP979" s="104" t="s">
        <v>30</v>
      </c>
      <c r="COQ979" s="76" t="s">
        <v>341</v>
      </c>
      <c r="COR979" s="76" t="s">
        <v>24</v>
      </c>
      <c r="COS979" s="76" t="s">
        <v>300</v>
      </c>
      <c r="COT979" s="104" t="s">
        <v>24</v>
      </c>
      <c r="COU979" s="191">
        <v>131291732</v>
      </c>
      <c r="COV979" s="77" t="s">
        <v>2401</v>
      </c>
      <c r="COW979" s="217">
        <v>2652858.2999999998</v>
      </c>
      <c r="COX979" s="218" t="s">
        <v>2402</v>
      </c>
      <c r="COY979" s="219">
        <v>42660</v>
      </c>
      <c r="COZ979" s="204" t="s">
        <v>34</v>
      </c>
      <c r="CPA979" s="82" t="s">
        <v>2403</v>
      </c>
      <c r="CPB979" s="219">
        <v>42754</v>
      </c>
      <c r="CPC979" s="220">
        <v>222311</v>
      </c>
      <c r="CPD979" s="219">
        <v>42765</v>
      </c>
      <c r="CPE979" s="103"/>
      <c r="CPF979" s="104" t="s">
        <v>30</v>
      </c>
      <c r="CPG979" s="76" t="s">
        <v>341</v>
      </c>
      <c r="CPH979" s="76" t="s">
        <v>24</v>
      </c>
      <c r="CPI979" s="76" t="s">
        <v>300</v>
      </c>
      <c r="CPJ979" s="104" t="s">
        <v>24</v>
      </c>
      <c r="CPK979" s="191">
        <v>131291732</v>
      </c>
      <c r="CPL979" s="77" t="s">
        <v>2401</v>
      </c>
      <c r="CPM979" s="217">
        <v>2652858.2999999998</v>
      </c>
      <c r="CPN979" s="218" t="s">
        <v>2402</v>
      </c>
      <c r="CPO979" s="219">
        <v>42660</v>
      </c>
      <c r="CPP979" s="204" t="s">
        <v>34</v>
      </c>
      <c r="CPQ979" s="82" t="s">
        <v>2403</v>
      </c>
      <c r="CPR979" s="219">
        <v>42754</v>
      </c>
      <c r="CPS979" s="220">
        <v>222311</v>
      </c>
      <c r="CPT979" s="219">
        <v>42765</v>
      </c>
      <c r="CPU979" s="103"/>
      <c r="CPV979" s="104" t="s">
        <v>30</v>
      </c>
      <c r="CPW979" s="76" t="s">
        <v>341</v>
      </c>
      <c r="CPX979" s="76" t="s">
        <v>24</v>
      </c>
      <c r="CPY979" s="76" t="s">
        <v>300</v>
      </c>
      <c r="CPZ979" s="104" t="s">
        <v>24</v>
      </c>
      <c r="CQA979" s="191">
        <v>131291732</v>
      </c>
      <c r="CQB979" s="77" t="s">
        <v>2401</v>
      </c>
      <c r="CQC979" s="217">
        <v>2652858.2999999998</v>
      </c>
      <c r="CQD979" s="218" t="s">
        <v>2402</v>
      </c>
      <c r="CQE979" s="219">
        <v>42660</v>
      </c>
      <c r="CQF979" s="204" t="s">
        <v>34</v>
      </c>
      <c r="CQG979" s="82" t="s">
        <v>2403</v>
      </c>
      <c r="CQH979" s="219">
        <v>42754</v>
      </c>
      <c r="CQI979" s="220">
        <v>222311</v>
      </c>
      <c r="CQJ979" s="219">
        <v>42765</v>
      </c>
      <c r="CQK979" s="103"/>
      <c r="CQL979" s="104" t="s">
        <v>30</v>
      </c>
      <c r="CQM979" s="76" t="s">
        <v>341</v>
      </c>
      <c r="CQN979" s="76" t="s">
        <v>24</v>
      </c>
      <c r="CQO979" s="76" t="s">
        <v>300</v>
      </c>
      <c r="CQP979" s="104" t="s">
        <v>24</v>
      </c>
      <c r="CQQ979" s="191">
        <v>131291732</v>
      </c>
      <c r="CQR979" s="77" t="s">
        <v>2401</v>
      </c>
      <c r="CQS979" s="217">
        <v>2652858.2999999998</v>
      </c>
      <c r="CQT979" s="218" t="s">
        <v>2402</v>
      </c>
      <c r="CQU979" s="219">
        <v>42660</v>
      </c>
      <c r="CQV979" s="204" t="s">
        <v>34</v>
      </c>
      <c r="CQW979" s="82" t="s">
        <v>2403</v>
      </c>
      <c r="CQX979" s="219">
        <v>42754</v>
      </c>
      <c r="CQY979" s="220">
        <v>222311</v>
      </c>
      <c r="CQZ979" s="219">
        <v>42765</v>
      </c>
      <c r="CRA979" s="103"/>
      <c r="CRB979" s="104" t="s">
        <v>30</v>
      </c>
      <c r="CRC979" s="76" t="s">
        <v>341</v>
      </c>
      <c r="CRD979" s="76" t="s">
        <v>24</v>
      </c>
      <c r="CRE979" s="76" t="s">
        <v>300</v>
      </c>
      <c r="CRF979" s="104" t="s">
        <v>24</v>
      </c>
      <c r="CRG979" s="191">
        <v>131291732</v>
      </c>
      <c r="CRH979" s="77" t="s">
        <v>2401</v>
      </c>
      <c r="CRI979" s="217">
        <v>2652858.2999999998</v>
      </c>
      <c r="CRJ979" s="218" t="s">
        <v>2402</v>
      </c>
      <c r="CRK979" s="219">
        <v>42660</v>
      </c>
      <c r="CRL979" s="204" t="s">
        <v>34</v>
      </c>
      <c r="CRM979" s="82" t="s">
        <v>2403</v>
      </c>
      <c r="CRN979" s="219">
        <v>42754</v>
      </c>
      <c r="CRO979" s="220">
        <v>222311</v>
      </c>
      <c r="CRP979" s="219">
        <v>42765</v>
      </c>
      <c r="CRQ979" s="103"/>
      <c r="CRR979" s="104" t="s">
        <v>30</v>
      </c>
      <c r="CRS979" s="76" t="s">
        <v>341</v>
      </c>
      <c r="CRT979" s="76" t="s">
        <v>24</v>
      </c>
      <c r="CRU979" s="76" t="s">
        <v>300</v>
      </c>
      <c r="CRV979" s="104" t="s">
        <v>24</v>
      </c>
      <c r="CRW979" s="191">
        <v>131291732</v>
      </c>
      <c r="CRX979" s="77" t="s">
        <v>2401</v>
      </c>
      <c r="CRY979" s="217">
        <v>2652858.2999999998</v>
      </c>
      <c r="CRZ979" s="218" t="s">
        <v>2402</v>
      </c>
      <c r="CSA979" s="219">
        <v>42660</v>
      </c>
      <c r="CSB979" s="204" t="s">
        <v>34</v>
      </c>
      <c r="CSC979" s="82" t="s">
        <v>2403</v>
      </c>
      <c r="CSD979" s="219">
        <v>42754</v>
      </c>
      <c r="CSE979" s="220">
        <v>222311</v>
      </c>
      <c r="CSF979" s="219">
        <v>42765</v>
      </c>
      <c r="CSG979" s="103"/>
      <c r="CSH979" s="104" t="s">
        <v>30</v>
      </c>
      <c r="CSI979" s="76" t="s">
        <v>341</v>
      </c>
      <c r="CSJ979" s="76" t="s">
        <v>24</v>
      </c>
      <c r="CSK979" s="76" t="s">
        <v>300</v>
      </c>
      <c r="CSL979" s="104" t="s">
        <v>24</v>
      </c>
      <c r="CSM979" s="191">
        <v>131291732</v>
      </c>
      <c r="CSN979" s="77" t="s">
        <v>2401</v>
      </c>
      <c r="CSO979" s="217">
        <v>2652858.2999999998</v>
      </c>
      <c r="CSP979" s="218" t="s">
        <v>2402</v>
      </c>
      <c r="CSQ979" s="219">
        <v>42660</v>
      </c>
      <c r="CSR979" s="204" t="s">
        <v>34</v>
      </c>
      <c r="CSS979" s="82" t="s">
        <v>2403</v>
      </c>
      <c r="CST979" s="219">
        <v>42754</v>
      </c>
      <c r="CSU979" s="220">
        <v>222311</v>
      </c>
      <c r="CSV979" s="219">
        <v>42765</v>
      </c>
      <c r="CSW979" s="103"/>
      <c r="CSX979" s="104" t="s">
        <v>30</v>
      </c>
      <c r="CSY979" s="76" t="s">
        <v>341</v>
      </c>
      <c r="CSZ979" s="76" t="s">
        <v>24</v>
      </c>
      <c r="CTA979" s="76" t="s">
        <v>300</v>
      </c>
      <c r="CTB979" s="104" t="s">
        <v>24</v>
      </c>
      <c r="CTC979" s="191">
        <v>131291732</v>
      </c>
      <c r="CTD979" s="77" t="s">
        <v>2401</v>
      </c>
      <c r="CTE979" s="217">
        <v>2652858.2999999998</v>
      </c>
      <c r="CTF979" s="218" t="s">
        <v>2402</v>
      </c>
      <c r="CTG979" s="219">
        <v>42660</v>
      </c>
      <c r="CTH979" s="204" t="s">
        <v>34</v>
      </c>
      <c r="CTI979" s="82" t="s">
        <v>2403</v>
      </c>
      <c r="CTJ979" s="219">
        <v>42754</v>
      </c>
      <c r="CTK979" s="220">
        <v>222311</v>
      </c>
      <c r="CTL979" s="219">
        <v>42765</v>
      </c>
      <c r="CTM979" s="103"/>
      <c r="CTN979" s="104" t="s">
        <v>30</v>
      </c>
      <c r="CTO979" s="76" t="s">
        <v>341</v>
      </c>
      <c r="CTP979" s="76" t="s">
        <v>24</v>
      </c>
      <c r="CTQ979" s="76" t="s">
        <v>300</v>
      </c>
      <c r="CTR979" s="104" t="s">
        <v>24</v>
      </c>
      <c r="CTS979" s="191">
        <v>131291732</v>
      </c>
      <c r="CTT979" s="77" t="s">
        <v>2401</v>
      </c>
      <c r="CTU979" s="217">
        <v>2652858.2999999998</v>
      </c>
      <c r="CTV979" s="218" t="s">
        <v>2402</v>
      </c>
      <c r="CTW979" s="219">
        <v>42660</v>
      </c>
      <c r="CTX979" s="204" t="s">
        <v>34</v>
      </c>
      <c r="CTY979" s="82" t="s">
        <v>2403</v>
      </c>
      <c r="CTZ979" s="219">
        <v>42754</v>
      </c>
      <c r="CUA979" s="220">
        <v>222311</v>
      </c>
      <c r="CUB979" s="219">
        <v>42765</v>
      </c>
      <c r="CUC979" s="103"/>
      <c r="CUD979" s="104" t="s">
        <v>30</v>
      </c>
      <c r="CUE979" s="76" t="s">
        <v>341</v>
      </c>
      <c r="CUF979" s="76" t="s">
        <v>24</v>
      </c>
      <c r="CUG979" s="76" t="s">
        <v>300</v>
      </c>
      <c r="CUH979" s="104" t="s">
        <v>24</v>
      </c>
      <c r="CUI979" s="191">
        <v>131291732</v>
      </c>
      <c r="CUJ979" s="77" t="s">
        <v>2401</v>
      </c>
      <c r="CUK979" s="217">
        <v>2652858.2999999998</v>
      </c>
      <c r="CUL979" s="218" t="s">
        <v>2402</v>
      </c>
      <c r="CUM979" s="219">
        <v>42660</v>
      </c>
      <c r="CUN979" s="204" t="s">
        <v>34</v>
      </c>
      <c r="CUO979" s="82" t="s">
        <v>2403</v>
      </c>
      <c r="CUP979" s="219">
        <v>42754</v>
      </c>
      <c r="CUQ979" s="220">
        <v>222311</v>
      </c>
      <c r="CUR979" s="219">
        <v>42765</v>
      </c>
      <c r="CUS979" s="103"/>
      <c r="CUT979" s="104" t="s">
        <v>30</v>
      </c>
      <c r="CUU979" s="76" t="s">
        <v>341</v>
      </c>
      <c r="CUV979" s="76" t="s">
        <v>24</v>
      </c>
      <c r="CUW979" s="76" t="s">
        <v>300</v>
      </c>
      <c r="CUX979" s="104" t="s">
        <v>24</v>
      </c>
      <c r="CUY979" s="191">
        <v>131291732</v>
      </c>
      <c r="CUZ979" s="77" t="s">
        <v>2401</v>
      </c>
      <c r="CVA979" s="217">
        <v>2652858.2999999998</v>
      </c>
      <c r="CVB979" s="218" t="s">
        <v>2402</v>
      </c>
      <c r="CVC979" s="219">
        <v>42660</v>
      </c>
      <c r="CVD979" s="204" t="s">
        <v>34</v>
      </c>
      <c r="CVE979" s="82" t="s">
        <v>2403</v>
      </c>
      <c r="CVF979" s="219">
        <v>42754</v>
      </c>
      <c r="CVG979" s="220">
        <v>222311</v>
      </c>
      <c r="CVH979" s="219">
        <v>42765</v>
      </c>
      <c r="CVI979" s="103"/>
      <c r="CVJ979" s="104" t="s">
        <v>30</v>
      </c>
      <c r="CVK979" s="76" t="s">
        <v>341</v>
      </c>
      <c r="CVL979" s="76" t="s">
        <v>24</v>
      </c>
      <c r="CVM979" s="76" t="s">
        <v>300</v>
      </c>
      <c r="CVN979" s="104" t="s">
        <v>24</v>
      </c>
      <c r="CVO979" s="191">
        <v>131291732</v>
      </c>
      <c r="CVP979" s="77" t="s">
        <v>2401</v>
      </c>
      <c r="CVQ979" s="217">
        <v>2652858.2999999998</v>
      </c>
      <c r="CVR979" s="218" t="s">
        <v>2402</v>
      </c>
      <c r="CVS979" s="219">
        <v>42660</v>
      </c>
      <c r="CVT979" s="204" t="s">
        <v>34</v>
      </c>
      <c r="CVU979" s="82" t="s">
        <v>2403</v>
      </c>
      <c r="CVV979" s="219">
        <v>42754</v>
      </c>
      <c r="CVW979" s="220">
        <v>222311</v>
      </c>
      <c r="CVX979" s="219">
        <v>42765</v>
      </c>
      <c r="CVY979" s="103"/>
      <c r="CVZ979" s="104" t="s">
        <v>30</v>
      </c>
      <c r="CWA979" s="76" t="s">
        <v>341</v>
      </c>
      <c r="CWB979" s="76" t="s">
        <v>24</v>
      </c>
      <c r="CWC979" s="76" t="s">
        <v>300</v>
      </c>
      <c r="CWD979" s="104" t="s">
        <v>24</v>
      </c>
      <c r="CWE979" s="191">
        <v>131291732</v>
      </c>
      <c r="CWF979" s="77" t="s">
        <v>2401</v>
      </c>
      <c r="CWG979" s="217">
        <v>2652858.2999999998</v>
      </c>
      <c r="CWH979" s="218" t="s">
        <v>2402</v>
      </c>
      <c r="CWI979" s="219">
        <v>42660</v>
      </c>
      <c r="CWJ979" s="204" t="s">
        <v>34</v>
      </c>
      <c r="CWK979" s="82" t="s">
        <v>2403</v>
      </c>
      <c r="CWL979" s="219">
        <v>42754</v>
      </c>
      <c r="CWM979" s="220">
        <v>222311</v>
      </c>
      <c r="CWN979" s="219">
        <v>42765</v>
      </c>
      <c r="CWO979" s="103"/>
      <c r="CWP979" s="104" t="s">
        <v>30</v>
      </c>
      <c r="CWQ979" s="76" t="s">
        <v>341</v>
      </c>
      <c r="CWR979" s="76" t="s">
        <v>24</v>
      </c>
      <c r="CWS979" s="76" t="s">
        <v>300</v>
      </c>
      <c r="CWT979" s="104" t="s">
        <v>24</v>
      </c>
      <c r="CWU979" s="191">
        <v>131291732</v>
      </c>
      <c r="CWV979" s="77" t="s">
        <v>2401</v>
      </c>
      <c r="CWW979" s="217">
        <v>2652858.2999999998</v>
      </c>
      <c r="CWX979" s="218" t="s">
        <v>2402</v>
      </c>
      <c r="CWY979" s="219">
        <v>42660</v>
      </c>
      <c r="CWZ979" s="204" t="s">
        <v>34</v>
      </c>
      <c r="CXA979" s="82" t="s">
        <v>2403</v>
      </c>
      <c r="CXB979" s="219">
        <v>42754</v>
      </c>
      <c r="CXC979" s="220">
        <v>222311</v>
      </c>
      <c r="CXD979" s="219">
        <v>42765</v>
      </c>
      <c r="CXE979" s="103"/>
      <c r="CXF979" s="104" t="s">
        <v>30</v>
      </c>
      <c r="CXG979" s="76" t="s">
        <v>341</v>
      </c>
      <c r="CXH979" s="76" t="s">
        <v>24</v>
      </c>
      <c r="CXI979" s="76" t="s">
        <v>300</v>
      </c>
      <c r="CXJ979" s="104" t="s">
        <v>24</v>
      </c>
      <c r="CXK979" s="191">
        <v>131291732</v>
      </c>
      <c r="CXL979" s="77" t="s">
        <v>2401</v>
      </c>
      <c r="CXM979" s="217">
        <v>2652858.2999999998</v>
      </c>
      <c r="CXN979" s="218" t="s">
        <v>2402</v>
      </c>
      <c r="CXO979" s="219">
        <v>42660</v>
      </c>
      <c r="CXP979" s="204" t="s">
        <v>34</v>
      </c>
      <c r="CXQ979" s="82" t="s">
        <v>2403</v>
      </c>
      <c r="CXR979" s="219">
        <v>42754</v>
      </c>
      <c r="CXS979" s="220">
        <v>222311</v>
      </c>
      <c r="CXT979" s="219">
        <v>42765</v>
      </c>
      <c r="CXU979" s="103"/>
      <c r="CXV979" s="104" t="s">
        <v>30</v>
      </c>
      <c r="CXW979" s="76" t="s">
        <v>341</v>
      </c>
      <c r="CXX979" s="76" t="s">
        <v>24</v>
      </c>
      <c r="CXY979" s="76" t="s">
        <v>300</v>
      </c>
      <c r="CXZ979" s="104" t="s">
        <v>24</v>
      </c>
      <c r="CYA979" s="191">
        <v>131291732</v>
      </c>
      <c r="CYB979" s="77" t="s">
        <v>2401</v>
      </c>
      <c r="CYC979" s="217">
        <v>2652858.2999999998</v>
      </c>
      <c r="CYD979" s="218" t="s">
        <v>2402</v>
      </c>
      <c r="CYE979" s="219">
        <v>42660</v>
      </c>
      <c r="CYF979" s="204" t="s">
        <v>34</v>
      </c>
      <c r="CYG979" s="82" t="s">
        <v>2403</v>
      </c>
      <c r="CYH979" s="219">
        <v>42754</v>
      </c>
      <c r="CYI979" s="220">
        <v>222311</v>
      </c>
      <c r="CYJ979" s="219">
        <v>42765</v>
      </c>
      <c r="CYK979" s="103"/>
      <c r="CYL979" s="104" t="s">
        <v>30</v>
      </c>
      <c r="CYM979" s="76" t="s">
        <v>341</v>
      </c>
      <c r="CYN979" s="76" t="s">
        <v>24</v>
      </c>
      <c r="CYO979" s="76" t="s">
        <v>300</v>
      </c>
      <c r="CYP979" s="104" t="s">
        <v>24</v>
      </c>
      <c r="CYQ979" s="191">
        <v>131291732</v>
      </c>
      <c r="CYR979" s="77" t="s">
        <v>2401</v>
      </c>
      <c r="CYS979" s="217">
        <v>2652858.2999999998</v>
      </c>
      <c r="CYT979" s="218" t="s">
        <v>2402</v>
      </c>
      <c r="CYU979" s="219">
        <v>42660</v>
      </c>
      <c r="CYV979" s="204" t="s">
        <v>34</v>
      </c>
      <c r="CYW979" s="82" t="s">
        <v>2403</v>
      </c>
      <c r="CYX979" s="219">
        <v>42754</v>
      </c>
      <c r="CYY979" s="220">
        <v>222311</v>
      </c>
      <c r="CYZ979" s="219">
        <v>42765</v>
      </c>
      <c r="CZA979" s="103"/>
      <c r="CZB979" s="104" t="s">
        <v>30</v>
      </c>
      <c r="CZC979" s="76" t="s">
        <v>341</v>
      </c>
      <c r="CZD979" s="76" t="s">
        <v>24</v>
      </c>
      <c r="CZE979" s="76" t="s">
        <v>300</v>
      </c>
      <c r="CZF979" s="104" t="s">
        <v>24</v>
      </c>
      <c r="CZG979" s="191">
        <v>131291732</v>
      </c>
      <c r="CZH979" s="77" t="s">
        <v>2401</v>
      </c>
      <c r="CZI979" s="217">
        <v>2652858.2999999998</v>
      </c>
      <c r="CZJ979" s="218" t="s">
        <v>2402</v>
      </c>
      <c r="CZK979" s="219">
        <v>42660</v>
      </c>
      <c r="CZL979" s="204" t="s">
        <v>34</v>
      </c>
      <c r="CZM979" s="82" t="s">
        <v>2403</v>
      </c>
      <c r="CZN979" s="219">
        <v>42754</v>
      </c>
      <c r="CZO979" s="220">
        <v>222311</v>
      </c>
      <c r="CZP979" s="219">
        <v>42765</v>
      </c>
      <c r="CZQ979" s="103"/>
      <c r="CZR979" s="104" t="s">
        <v>30</v>
      </c>
      <c r="CZS979" s="76" t="s">
        <v>341</v>
      </c>
      <c r="CZT979" s="76" t="s">
        <v>24</v>
      </c>
      <c r="CZU979" s="76" t="s">
        <v>300</v>
      </c>
      <c r="CZV979" s="104" t="s">
        <v>24</v>
      </c>
      <c r="CZW979" s="191">
        <v>131291732</v>
      </c>
      <c r="CZX979" s="77" t="s">
        <v>2401</v>
      </c>
      <c r="CZY979" s="217">
        <v>2652858.2999999998</v>
      </c>
      <c r="CZZ979" s="218" t="s">
        <v>2402</v>
      </c>
      <c r="DAA979" s="219">
        <v>42660</v>
      </c>
      <c r="DAB979" s="204" t="s">
        <v>34</v>
      </c>
      <c r="DAC979" s="82" t="s">
        <v>2403</v>
      </c>
      <c r="DAD979" s="219">
        <v>42754</v>
      </c>
      <c r="DAE979" s="220">
        <v>222311</v>
      </c>
      <c r="DAF979" s="219">
        <v>42765</v>
      </c>
      <c r="DAG979" s="103"/>
      <c r="DAH979" s="104" t="s">
        <v>30</v>
      </c>
      <c r="DAI979" s="76" t="s">
        <v>341</v>
      </c>
      <c r="DAJ979" s="76" t="s">
        <v>24</v>
      </c>
      <c r="DAK979" s="76" t="s">
        <v>300</v>
      </c>
      <c r="DAL979" s="104" t="s">
        <v>24</v>
      </c>
      <c r="DAM979" s="191">
        <v>131291732</v>
      </c>
      <c r="DAN979" s="77" t="s">
        <v>2401</v>
      </c>
      <c r="DAO979" s="217">
        <v>2652858.2999999998</v>
      </c>
      <c r="DAP979" s="218" t="s">
        <v>2402</v>
      </c>
      <c r="DAQ979" s="219">
        <v>42660</v>
      </c>
      <c r="DAR979" s="204" t="s">
        <v>34</v>
      </c>
      <c r="DAS979" s="82" t="s">
        <v>2403</v>
      </c>
      <c r="DAT979" s="219">
        <v>42754</v>
      </c>
      <c r="DAU979" s="220">
        <v>222311</v>
      </c>
      <c r="DAV979" s="219">
        <v>42765</v>
      </c>
      <c r="DAW979" s="103"/>
      <c r="DAX979" s="104" t="s">
        <v>30</v>
      </c>
      <c r="DAY979" s="76" t="s">
        <v>341</v>
      </c>
      <c r="DAZ979" s="76" t="s">
        <v>24</v>
      </c>
      <c r="DBA979" s="76" t="s">
        <v>300</v>
      </c>
      <c r="DBB979" s="104" t="s">
        <v>24</v>
      </c>
      <c r="DBC979" s="191">
        <v>131291732</v>
      </c>
      <c r="DBD979" s="77" t="s">
        <v>2401</v>
      </c>
      <c r="DBE979" s="217">
        <v>2652858.2999999998</v>
      </c>
      <c r="DBF979" s="218" t="s">
        <v>2402</v>
      </c>
      <c r="DBG979" s="219">
        <v>42660</v>
      </c>
      <c r="DBH979" s="204" t="s">
        <v>34</v>
      </c>
      <c r="DBI979" s="82" t="s">
        <v>2403</v>
      </c>
      <c r="DBJ979" s="219">
        <v>42754</v>
      </c>
      <c r="DBK979" s="220">
        <v>222311</v>
      </c>
      <c r="DBL979" s="219">
        <v>42765</v>
      </c>
      <c r="DBM979" s="103"/>
      <c r="DBN979" s="104" t="s">
        <v>30</v>
      </c>
      <c r="DBO979" s="76" t="s">
        <v>341</v>
      </c>
      <c r="DBP979" s="76" t="s">
        <v>24</v>
      </c>
      <c r="DBQ979" s="76" t="s">
        <v>300</v>
      </c>
      <c r="DBR979" s="104" t="s">
        <v>24</v>
      </c>
      <c r="DBS979" s="191">
        <v>131291732</v>
      </c>
      <c r="DBT979" s="77" t="s">
        <v>2401</v>
      </c>
      <c r="DBU979" s="217">
        <v>2652858.2999999998</v>
      </c>
      <c r="DBV979" s="218" t="s">
        <v>2402</v>
      </c>
      <c r="DBW979" s="219">
        <v>42660</v>
      </c>
      <c r="DBX979" s="204" t="s">
        <v>34</v>
      </c>
      <c r="DBY979" s="82" t="s">
        <v>2403</v>
      </c>
      <c r="DBZ979" s="219">
        <v>42754</v>
      </c>
      <c r="DCA979" s="220">
        <v>222311</v>
      </c>
      <c r="DCB979" s="219">
        <v>42765</v>
      </c>
      <c r="DCC979" s="103"/>
      <c r="DCD979" s="104" t="s">
        <v>30</v>
      </c>
      <c r="DCE979" s="76" t="s">
        <v>341</v>
      </c>
      <c r="DCF979" s="76" t="s">
        <v>24</v>
      </c>
      <c r="DCG979" s="76" t="s">
        <v>300</v>
      </c>
      <c r="DCH979" s="104" t="s">
        <v>24</v>
      </c>
      <c r="DCI979" s="191">
        <v>131291732</v>
      </c>
      <c r="DCJ979" s="77" t="s">
        <v>2401</v>
      </c>
      <c r="DCK979" s="217">
        <v>2652858.2999999998</v>
      </c>
      <c r="DCL979" s="218" t="s">
        <v>2402</v>
      </c>
      <c r="DCM979" s="219">
        <v>42660</v>
      </c>
      <c r="DCN979" s="204" t="s">
        <v>34</v>
      </c>
      <c r="DCO979" s="82" t="s">
        <v>2403</v>
      </c>
      <c r="DCP979" s="219">
        <v>42754</v>
      </c>
      <c r="DCQ979" s="220">
        <v>222311</v>
      </c>
      <c r="DCR979" s="219">
        <v>42765</v>
      </c>
      <c r="DCS979" s="103"/>
      <c r="DCT979" s="104" t="s">
        <v>30</v>
      </c>
      <c r="DCU979" s="76" t="s">
        <v>341</v>
      </c>
      <c r="DCV979" s="76" t="s">
        <v>24</v>
      </c>
      <c r="DCW979" s="76" t="s">
        <v>300</v>
      </c>
      <c r="DCX979" s="104" t="s">
        <v>24</v>
      </c>
      <c r="DCY979" s="191">
        <v>131291732</v>
      </c>
      <c r="DCZ979" s="77" t="s">
        <v>2401</v>
      </c>
      <c r="DDA979" s="217">
        <v>2652858.2999999998</v>
      </c>
      <c r="DDB979" s="218" t="s">
        <v>2402</v>
      </c>
      <c r="DDC979" s="219">
        <v>42660</v>
      </c>
      <c r="DDD979" s="204" t="s">
        <v>34</v>
      </c>
      <c r="DDE979" s="82" t="s">
        <v>2403</v>
      </c>
      <c r="DDF979" s="219">
        <v>42754</v>
      </c>
      <c r="DDG979" s="220">
        <v>222311</v>
      </c>
      <c r="DDH979" s="219">
        <v>42765</v>
      </c>
      <c r="DDI979" s="103"/>
      <c r="DDJ979" s="104" t="s">
        <v>30</v>
      </c>
      <c r="DDK979" s="76" t="s">
        <v>341</v>
      </c>
      <c r="DDL979" s="76" t="s">
        <v>24</v>
      </c>
      <c r="DDM979" s="76" t="s">
        <v>300</v>
      </c>
      <c r="DDN979" s="104" t="s">
        <v>24</v>
      </c>
      <c r="DDO979" s="191">
        <v>131291732</v>
      </c>
      <c r="DDP979" s="77" t="s">
        <v>2401</v>
      </c>
      <c r="DDQ979" s="217">
        <v>2652858.2999999998</v>
      </c>
      <c r="DDR979" s="218" t="s">
        <v>2402</v>
      </c>
      <c r="DDS979" s="219">
        <v>42660</v>
      </c>
      <c r="DDT979" s="204" t="s">
        <v>34</v>
      </c>
      <c r="DDU979" s="82" t="s">
        <v>2403</v>
      </c>
      <c r="DDV979" s="219">
        <v>42754</v>
      </c>
      <c r="DDW979" s="220">
        <v>222311</v>
      </c>
      <c r="DDX979" s="219">
        <v>42765</v>
      </c>
      <c r="DDY979" s="103"/>
      <c r="DDZ979" s="104" t="s">
        <v>30</v>
      </c>
      <c r="DEA979" s="76" t="s">
        <v>341</v>
      </c>
      <c r="DEB979" s="76" t="s">
        <v>24</v>
      </c>
      <c r="DEC979" s="76" t="s">
        <v>300</v>
      </c>
      <c r="DED979" s="104" t="s">
        <v>24</v>
      </c>
      <c r="DEE979" s="191">
        <v>131291732</v>
      </c>
      <c r="DEF979" s="77" t="s">
        <v>2401</v>
      </c>
      <c r="DEG979" s="217">
        <v>2652858.2999999998</v>
      </c>
      <c r="DEH979" s="218" t="s">
        <v>2402</v>
      </c>
      <c r="DEI979" s="219">
        <v>42660</v>
      </c>
      <c r="DEJ979" s="204" t="s">
        <v>34</v>
      </c>
      <c r="DEK979" s="82" t="s">
        <v>2403</v>
      </c>
      <c r="DEL979" s="219">
        <v>42754</v>
      </c>
      <c r="DEM979" s="220">
        <v>222311</v>
      </c>
      <c r="DEN979" s="219">
        <v>42765</v>
      </c>
      <c r="DEO979" s="103"/>
      <c r="DEP979" s="104" t="s">
        <v>30</v>
      </c>
      <c r="DEQ979" s="76" t="s">
        <v>341</v>
      </c>
      <c r="DER979" s="76" t="s">
        <v>24</v>
      </c>
      <c r="DES979" s="76" t="s">
        <v>300</v>
      </c>
      <c r="DET979" s="104" t="s">
        <v>24</v>
      </c>
      <c r="DEU979" s="191">
        <v>131291732</v>
      </c>
      <c r="DEV979" s="77" t="s">
        <v>2401</v>
      </c>
      <c r="DEW979" s="217">
        <v>2652858.2999999998</v>
      </c>
      <c r="DEX979" s="218" t="s">
        <v>2402</v>
      </c>
      <c r="DEY979" s="219">
        <v>42660</v>
      </c>
      <c r="DEZ979" s="204" t="s">
        <v>34</v>
      </c>
      <c r="DFA979" s="82" t="s">
        <v>2403</v>
      </c>
      <c r="DFB979" s="219">
        <v>42754</v>
      </c>
      <c r="DFC979" s="220">
        <v>222311</v>
      </c>
      <c r="DFD979" s="219">
        <v>42765</v>
      </c>
      <c r="DFE979" s="103"/>
      <c r="DFF979" s="104" t="s">
        <v>30</v>
      </c>
      <c r="DFG979" s="76" t="s">
        <v>341</v>
      </c>
      <c r="DFH979" s="76" t="s">
        <v>24</v>
      </c>
      <c r="DFI979" s="76" t="s">
        <v>300</v>
      </c>
      <c r="DFJ979" s="104" t="s">
        <v>24</v>
      </c>
      <c r="DFK979" s="191">
        <v>131291732</v>
      </c>
      <c r="DFL979" s="77" t="s">
        <v>2401</v>
      </c>
      <c r="DFM979" s="217">
        <v>2652858.2999999998</v>
      </c>
      <c r="DFN979" s="218" t="s">
        <v>2402</v>
      </c>
      <c r="DFO979" s="219">
        <v>42660</v>
      </c>
      <c r="DFP979" s="204" t="s">
        <v>34</v>
      </c>
      <c r="DFQ979" s="82" t="s">
        <v>2403</v>
      </c>
      <c r="DFR979" s="219">
        <v>42754</v>
      </c>
      <c r="DFS979" s="220">
        <v>222311</v>
      </c>
      <c r="DFT979" s="219">
        <v>42765</v>
      </c>
      <c r="DFU979" s="103"/>
      <c r="DFV979" s="104" t="s">
        <v>30</v>
      </c>
      <c r="DFW979" s="76" t="s">
        <v>341</v>
      </c>
      <c r="DFX979" s="76" t="s">
        <v>24</v>
      </c>
      <c r="DFY979" s="76" t="s">
        <v>300</v>
      </c>
      <c r="DFZ979" s="104" t="s">
        <v>24</v>
      </c>
      <c r="DGA979" s="191">
        <v>131291732</v>
      </c>
      <c r="DGB979" s="77" t="s">
        <v>2401</v>
      </c>
      <c r="DGC979" s="217">
        <v>2652858.2999999998</v>
      </c>
      <c r="DGD979" s="218" t="s">
        <v>2402</v>
      </c>
      <c r="DGE979" s="219">
        <v>42660</v>
      </c>
      <c r="DGF979" s="204" t="s">
        <v>34</v>
      </c>
      <c r="DGG979" s="82" t="s">
        <v>2403</v>
      </c>
      <c r="DGH979" s="219">
        <v>42754</v>
      </c>
      <c r="DGI979" s="220">
        <v>222311</v>
      </c>
      <c r="DGJ979" s="219">
        <v>42765</v>
      </c>
      <c r="DGK979" s="103"/>
      <c r="DGL979" s="104" t="s">
        <v>30</v>
      </c>
      <c r="DGM979" s="76" t="s">
        <v>341</v>
      </c>
      <c r="DGN979" s="76" t="s">
        <v>24</v>
      </c>
      <c r="DGO979" s="76" t="s">
        <v>300</v>
      </c>
      <c r="DGP979" s="104" t="s">
        <v>24</v>
      </c>
      <c r="DGQ979" s="191">
        <v>131291732</v>
      </c>
      <c r="DGR979" s="77" t="s">
        <v>2401</v>
      </c>
      <c r="DGS979" s="217">
        <v>2652858.2999999998</v>
      </c>
      <c r="DGT979" s="218" t="s">
        <v>2402</v>
      </c>
      <c r="DGU979" s="219">
        <v>42660</v>
      </c>
      <c r="DGV979" s="204" t="s">
        <v>34</v>
      </c>
      <c r="DGW979" s="82" t="s">
        <v>2403</v>
      </c>
      <c r="DGX979" s="219">
        <v>42754</v>
      </c>
      <c r="DGY979" s="220">
        <v>222311</v>
      </c>
      <c r="DGZ979" s="219">
        <v>42765</v>
      </c>
      <c r="DHA979" s="103"/>
      <c r="DHB979" s="104" t="s">
        <v>30</v>
      </c>
      <c r="DHC979" s="76" t="s">
        <v>341</v>
      </c>
      <c r="DHD979" s="76" t="s">
        <v>24</v>
      </c>
      <c r="DHE979" s="76" t="s">
        <v>300</v>
      </c>
      <c r="DHF979" s="104" t="s">
        <v>24</v>
      </c>
      <c r="DHG979" s="191">
        <v>131291732</v>
      </c>
      <c r="DHH979" s="77" t="s">
        <v>2401</v>
      </c>
      <c r="DHI979" s="217">
        <v>2652858.2999999998</v>
      </c>
      <c r="DHJ979" s="218" t="s">
        <v>2402</v>
      </c>
      <c r="DHK979" s="219">
        <v>42660</v>
      </c>
      <c r="DHL979" s="204" t="s">
        <v>34</v>
      </c>
      <c r="DHM979" s="82" t="s">
        <v>2403</v>
      </c>
      <c r="DHN979" s="219">
        <v>42754</v>
      </c>
      <c r="DHO979" s="220">
        <v>222311</v>
      </c>
      <c r="DHP979" s="219">
        <v>42765</v>
      </c>
      <c r="DHQ979" s="103"/>
      <c r="DHR979" s="104" t="s">
        <v>30</v>
      </c>
      <c r="DHS979" s="76" t="s">
        <v>341</v>
      </c>
      <c r="DHT979" s="76" t="s">
        <v>24</v>
      </c>
      <c r="DHU979" s="76" t="s">
        <v>300</v>
      </c>
      <c r="DHV979" s="104" t="s">
        <v>24</v>
      </c>
      <c r="DHW979" s="191">
        <v>131291732</v>
      </c>
      <c r="DHX979" s="77" t="s">
        <v>2401</v>
      </c>
      <c r="DHY979" s="217">
        <v>2652858.2999999998</v>
      </c>
      <c r="DHZ979" s="218" t="s">
        <v>2402</v>
      </c>
      <c r="DIA979" s="219">
        <v>42660</v>
      </c>
      <c r="DIB979" s="204" t="s">
        <v>34</v>
      </c>
      <c r="DIC979" s="82" t="s">
        <v>2403</v>
      </c>
      <c r="DID979" s="219">
        <v>42754</v>
      </c>
      <c r="DIE979" s="220">
        <v>222311</v>
      </c>
      <c r="DIF979" s="219">
        <v>42765</v>
      </c>
      <c r="DIG979" s="103"/>
      <c r="DIH979" s="104" t="s">
        <v>30</v>
      </c>
      <c r="DII979" s="76" t="s">
        <v>341</v>
      </c>
      <c r="DIJ979" s="76" t="s">
        <v>24</v>
      </c>
      <c r="DIK979" s="76" t="s">
        <v>300</v>
      </c>
      <c r="DIL979" s="104" t="s">
        <v>24</v>
      </c>
      <c r="DIM979" s="191">
        <v>131291732</v>
      </c>
      <c r="DIN979" s="77" t="s">
        <v>2401</v>
      </c>
      <c r="DIO979" s="217">
        <v>2652858.2999999998</v>
      </c>
      <c r="DIP979" s="218" t="s">
        <v>2402</v>
      </c>
      <c r="DIQ979" s="219">
        <v>42660</v>
      </c>
      <c r="DIR979" s="204" t="s">
        <v>34</v>
      </c>
      <c r="DIS979" s="82" t="s">
        <v>2403</v>
      </c>
      <c r="DIT979" s="219">
        <v>42754</v>
      </c>
      <c r="DIU979" s="220">
        <v>222311</v>
      </c>
      <c r="DIV979" s="219">
        <v>42765</v>
      </c>
      <c r="DIW979" s="103"/>
      <c r="DIX979" s="104" t="s">
        <v>30</v>
      </c>
      <c r="DIY979" s="76" t="s">
        <v>341</v>
      </c>
      <c r="DIZ979" s="76" t="s">
        <v>24</v>
      </c>
      <c r="DJA979" s="76" t="s">
        <v>300</v>
      </c>
      <c r="DJB979" s="104" t="s">
        <v>24</v>
      </c>
      <c r="DJC979" s="191">
        <v>131291732</v>
      </c>
      <c r="DJD979" s="77" t="s">
        <v>2401</v>
      </c>
      <c r="DJE979" s="217">
        <v>2652858.2999999998</v>
      </c>
      <c r="DJF979" s="218" t="s">
        <v>2402</v>
      </c>
      <c r="DJG979" s="219">
        <v>42660</v>
      </c>
      <c r="DJH979" s="204" t="s">
        <v>34</v>
      </c>
      <c r="DJI979" s="82" t="s">
        <v>2403</v>
      </c>
      <c r="DJJ979" s="219">
        <v>42754</v>
      </c>
      <c r="DJK979" s="220">
        <v>222311</v>
      </c>
      <c r="DJL979" s="219">
        <v>42765</v>
      </c>
      <c r="DJM979" s="103"/>
      <c r="DJN979" s="104" t="s">
        <v>30</v>
      </c>
      <c r="DJO979" s="76" t="s">
        <v>341</v>
      </c>
      <c r="DJP979" s="76" t="s">
        <v>24</v>
      </c>
      <c r="DJQ979" s="76" t="s">
        <v>300</v>
      </c>
      <c r="DJR979" s="104" t="s">
        <v>24</v>
      </c>
      <c r="DJS979" s="191">
        <v>131291732</v>
      </c>
      <c r="DJT979" s="77" t="s">
        <v>2401</v>
      </c>
      <c r="DJU979" s="217">
        <v>2652858.2999999998</v>
      </c>
      <c r="DJV979" s="218" t="s">
        <v>2402</v>
      </c>
      <c r="DJW979" s="219">
        <v>42660</v>
      </c>
      <c r="DJX979" s="204" t="s">
        <v>34</v>
      </c>
      <c r="DJY979" s="82" t="s">
        <v>2403</v>
      </c>
      <c r="DJZ979" s="219">
        <v>42754</v>
      </c>
      <c r="DKA979" s="220">
        <v>222311</v>
      </c>
      <c r="DKB979" s="219">
        <v>42765</v>
      </c>
      <c r="DKC979" s="103"/>
      <c r="DKD979" s="104" t="s">
        <v>30</v>
      </c>
      <c r="DKE979" s="76" t="s">
        <v>341</v>
      </c>
      <c r="DKF979" s="76" t="s">
        <v>24</v>
      </c>
      <c r="DKG979" s="76" t="s">
        <v>300</v>
      </c>
      <c r="DKH979" s="104" t="s">
        <v>24</v>
      </c>
      <c r="DKI979" s="191">
        <v>131291732</v>
      </c>
      <c r="DKJ979" s="77" t="s">
        <v>2401</v>
      </c>
      <c r="DKK979" s="217">
        <v>2652858.2999999998</v>
      </c>
      <c r="DKL979" s="218" t="s">
        <v>2402</v>
      </c>
      <c r="DKM979" s="219">
        <v>42660</v>
      </c>
      <c r="DKN979" s="204" t="s">
        <v>34</v>
      </c>
      <c r="DKO979" s="82" t="s">
        <v>2403</v>
      </c>
      <c r="DKP979" s="219">
        <v>42754</v>
      </c>
      <c r="DKQ979" s="220">
        <v>222311</v>
      </c>
      <c r="DKR979" s="219">
        <v>42765</v>
      </c>
      <c r="DKS979" s="103"/>
      <c r="DKT979" s="104" t="s">
        <v>30</v>
      </c>
      <c r="DKU979" s="76" t="s">
        <v>341</v>
      </c>
      <c r="DKV979" s="76" t="s">
        <v>24</v>
      </c>
      <c r="DKW979" s="76" t="s">
        <v>300</v>
      </c>
      <c r="DKX979" s="104" t="s">
        <v>24</v>
      </c>
      <c r="DKY979" s="191">
        <v>131291732</v>
      </c>
      <c r="DKZ979" s="77" t="s">
        <v>2401</v>
      </c>
      <c r="DLA979" s="217">
        <v>2652858.2999999998</v>
      </c>
      <c r="DLB979" s="218" t="s">
        <v>2402</v>
      </c>
      <c r="DLC979" s="219">
        <v>42660</v>
      </c>
      <c r="DLD979" s="204" t="s">
        <v>34</v>
      </c>
      <c r="DLE979" s="82" t="s">
        <v>2403</v>
      </c>
      <c r="DLF979" s="219">
        <v>42754</v>
      </c>
      <c r="DLG979" s="220">
        <v>222311</v>
      </c>
      <c r="DLH979" s="219">
        <v>42765</v>
      </c>
      <c r="DLI979" s="103"/>
      <c r="DLJ979" s="104" t="s">
        <v>30</v>
      </c>
      <c r="DLK979" s="76" t="s">
        <v>341</v>
      </c>
      <c r="DLL979" s="76" t="s">
        <v>24</v>
      </c>
      <c r="DLM979" s="76" t="s">
        <v>300</v>
      </c>
      <c r="DLN979" s="104" t="s">
        <v>24</v>
      </c>
      <c r="DLO979" s="191">
        <v>131291732</v>
      </c>
      <c r="DLP979" s="77" t="s">
        <v>2401</v>
      </c>
      <c r="DLQ979" s="217">
        <v>2652858.2999999998</v>
      </c>
      <c r="DLR979" s="218" t="s">
        <v>2402</v>
      </c>
      <c r="DLS979" s="219">
        <v>42660</v>
      </c>
      <c r="DLT979" s="204" t="s">
        <v>34</v>
      </c>
      <c r="DLU979" s="82" t="s">
        <v>2403</v>
      </c>
      <c r="DLV979" s="219">
        <v>42754</v>
      </c>
      <c r="DLW979" s="220">
        <v>222311</v>
      </c>
      <c r="DLX979" s="219">
        <v>42765</v>
      </c>
      <c r="DLY979" s="103"/>
      <c r="DLZ979" s="104" t="s">
        <v>30</v>
      </c>
      <c r="DMA979" s="76" t="s">
        <v>341</v>
      </c>
      <c r="DMB979" s="76" t="s">
        <v>24</v>
      </c>
      <c r="DMC979" s="76" t="s">
        <v>300</v>
      </c>
      <c r="DMD979" s="104" t="s">
        <v>24</v>
      </c>
      <c r="DME979" s="191">
        <v>131291732</v>
      </c>
      <c r="DMF979" s="77" t="s">
        <v>2401</v>
      </c>
      <c r="DMG979" s="217">
        <v>2652858.2999999998</v>
      </c>
      <c r="DMH979" s="218" t="s">
        <v>2402</v>
      </c>
      <c r="DMI979" s="219">
        <v>42660</v>
      </c>
      <c r="DMJ979" s="204" t="s">
        <v>34</v>
      </c>
      <c r="DMK979" s="82" t="s">
        <v>2403</v>
      </c>
      <c r="DML979" s="219">
        <v>42754</v>
      </c>
      <c r="DMM979" s="220">
        <v>222311</v>
      </c>
      <c r="DMN979" s="219">
        <v>42765</v>
      </c>
      <c r="DMO979" s="103"/>
      <c r="DMP979" s="104" t="s">
        <v>30</v>
      </c>
      <c r="DMQ979" s="76" t="s">
        <v>341</v>
      </c>
      <c r="DMR979" s="76" t="s">
        <v>24</v>
      </c>
      <c r="DMS979" s="76" t="s">
        <v>300</v>
      </c>
      <c r="DMT979" s="104" t="s">
        <v>24</v>
      </c>
      <c r="DMU979" s="191">
        <v>131291732</v>
      </c>
      <c r="DMV979" s="77" t="s">
        <v>2401</v>
      </c>
      <c r="DMW979" s="217">
        <v>2652858.2999999998</v>
      </c>
      <c r="DMX979" s="218" t="s">
        <v>2402</v>
      </c>
      <c r="DMY979" s="219">
        <v>42660</v>
      </c>
      <c r="DMZ979" s="204" t="s">
        <v>34</v>
      </c>
      <c r="DNA979" s="82" t="s">
        <v>2403</v>
      </c>
      <c r="DNB979" s="219">
        <v>42754</v>
      </c>
      <c r="DNC979" s="220">
        <v>222311</v>
      </c>
      <c r="DND979" s="219">
        <v>42765</v>
      </c>
      <c r="DNE979" s="103"/>
      <c r="DNF979" s="104" t="s">
        <v>30</v>
      </c>
      <c r="DNG979" s="76" t="s">
        <v>341</v>
      </c>
      <c r="DNH979" s="76" t="s">
        <v>24</v>
      </c>
      <c r="DNI979" s="76" t="s">
        <v>300</v>
      </c>
      <c r="DNJ979" s="104" t="s">
        <v>24</v>
      </c>
      <c r="DNK979" s="191">
        <v>131291732</v>
      </c>
      <c r="DNL979" s="77" t="s">
        <v>2401</v>
      </c>
      <c r="DNM979" s="217">
        <v>2652858.2999999998</v>
      </c>
      <c r="DNN979" s="218" t="s">
        <v>2402</v>
      </c>
      <c r="DNO979" s="219">
        <v>42660</v>
      </c>
      <c r="DNP979" s="204" t="s">
        <v>34</v>
      </c>
      <c r="DNQ979" s="82" t="s">
        <v>2403</v>
      </c>
      <c r="DNR979" s="219">
        <v>42754</v>
      </c>
      <c r="DNS979" s="220">
        <v>222311</v>
      </c>
      <c r="DNT979" s="219">
        <v>42765</v>
      </c>
      <c r="DNU979" s="103"/>
      <c r="DNV979" s="104" t="s">
        <v>30</v>
      </c>
      <c r="DNW979" s="76" t="s">
        <v>341</v>
      </c>
      <c r="DNX979" s="76" t="s">
        <v>24</v>
      </c>
      <c r="DNY979" s="76" t="s">
        <v>300</v>
      </c>
      <c r="DNZ979" s="104" t="s">
        <v>24</v>
      </c>
      <c r="DOA979" s="191">
        <v>131291732</v>
      </c>
      <c r="DOB979" s="77" t="s">
        <v>2401</v>
      </c>
      <c r="DOC979" s="217">
        <v>2652858.2999999998</v>
      </c>
      <c r="DOD979" s="218" t="s">
        <v>2402</v>
      </c>
      <c r="DOE979" s="219">
        <v>42660</v>
      </c>
      <c r="DOF979" s="204" t="s">
        <v>34</v>
      </c>
      <c r="DOG979" s="82" t="s">
        <v>2403</v>
      </c>
      <c r="DOH979" s="219">
        <v>42754</v>
      </c>
      <c r="DOI979" s="220">
        <v>222311</v>
      </c>
      <c r="DOJ979" s="219">
        <v>42765</v>
      </c>
      <c r="DOK979" s="103"/>
      <c r="DOL979" s="104" t="s">
        <v>30</v>
      </c>
      <c r="DOM979" s="76" t="s">
        <v>341</v>
      </c>
      <c r="DON979" s="76" t="s">
        <v>24</v>
      </c>
      <c r="DOO979" s="76" t="s">
        <v>300</v>
      </c>
      <c r="DOP979" s="104" t="s">
        <v>24</v>
      </c>
      <c r="DOQ979" s="191">
        <v>131291732</v>
      </c>
      <c r="DOR979" s="77" t="s">
        <v>2401</v>
      </c>
      <c r="DOS979" s="217">
        <v>2652858.2999999998</v>
      </c>
      <c r="DOT979" s="218" t="s">
        <v>2402</v>
      </c>
      <c r="DOU979" s="219">
        <v>42660</v>
      </c>
      <c r="DOV979" s="204" t="s">
        <v>34</v>
      </c>
      <c r="DOW979" s="82" t="s">
        <v>2403</v>
      </c>
      <c r="DOX979" s="219">
        <v>42754</v>
      </c>
      <c r="DOY979" s="220">
        <v>222311</v>
      </c>
      <c r="DOZ979" s="219">
        <v>42765</v>
      </c>
      <c r="DPA979" s="103"/>
      <c r="DPB979" s="104" t="s">
        <v>30</v>
      </c>
      <c r="DPC979" s="76" t="s">
        <v>341</v>
      </c>
      <c r="DPD979" s="76" t="s">
        <v>24</v>
      </c>
      <c r="DPE979" s="76" t="s">
        <v>300</v>
      </c>
      <c r="DPF979" s="104" t="s">
        <v>24</v>
      </c>
      <c r="DPG979" s="191">
        <v>131291732</v>
      </c>
      <c r="DPH979" s="77" t="s">
        <v>2401</v>
      </c>
      <c r="DPI979" s="217">
        <v>2652858.2999999998</v>
      </c>
      <c r="DPJ979" s="218" t="s">
        <v>2402</v>
      </c>
      <c r="DPK979" s="219">
        <v>42660</v>
      </c>
      <c r="DPL979" s="204" t="s">
        <v>34</v>
      </c>
      <c r="DPM979" s="82" t="s">
        <v>2403</v>
      </c>
      <c r="DPN979" s="219">
        <v>42754</v>
      </c>
      <c r="DPO979" s="220">
        <v>222311</v>
      </c>
      <c r="DPP979" s="219">
        <v>42765</v>
      </c>
      <c r="DPQ979" s="103"/>
      <c r="DPR979" s="104" t="s">
        <v>30</v>
      </c>
      <c r="DPS979" s="76" t="s">
        <v>341</v>
      </c>
      <c r="DPT979" s="76" t="s">
        <v>24</v>
      </c>
      <c r="DPU979" s="76" t="s">
        <v>300</v>
      </c>
      <c r="DPV979" s="104" t="s">
        <v>24</v>
      </c>
      <c r="DPW979" s="191">
        <v>131291732</v>
      </c>
      <c r="DPX979" s="77" t="s">
        <v>2401</v>
      </c>
      <c r="DPY979" s="217">
        <v>2652858.2999999998</v>
      </c>
      <c r="DPZ979" s="218" t="s">
        <v>2402</v>
      </c>
      <c r="DQA979" s="219">
        <v>42660</v>
      </c>
      <c r="DQB979" s="204" t="s">
        <v>34</v>
      </c>
      <c r="DQC979" s="82" t="s">
        <v>2403</v>
      </c>
      <c r="DQD979" s="219">
        <v>42754</v>
      </c>
      <c r="DQE979" s="220">
        <v>222311</v>
      </c>
      <c r="DQF979" s="219">
        <v>42765</v>
      </c>
      <c r="DQG979" s="103"/>
      <c r="DQH979" s="104" t="s">
        <v>30</v>
      </c>
      <c r="DQI979" s="76" t="s">
        <v>341</v>
      </c>
      <c r="DQJ979" s="76" t="s">
        <v>24</v>
      </c>
      <c r="DQK979" s="76" t="s">
        <v>300</v>
      </c>
      <c r="DQL979" s="104" t="s">
        <v>24</v>
      </c>
      <c r="DQM979" s="191">
        <v>131291732</v>
      </c>
      <c r="DQN979" s="77" t="s">
        <v>2401</v>
      </c>
      <c r="DQO979" s="217">
        <v>2652858.2999999998</v>
      </c>
      <c r="DQP979" s="218" t="s">
        <v>2402</v>
      </c>
      <c r="DQQ979" s="219">
        <v>42660</v>
      </c>
      <c r="DQR979" s="204" t="s">
        <v>34</v>
      </c>
      <c r="DQS979" s="82" t="s">
        <v>2403</v>
      </c>
      <c r="DQT979" s="219">
        <v>42754</v>
      </c>
      <c r="DQU979" s="220">
        <v>222311</v>
      </c>
      <c r="DQV979" s="219">
        <v>42765</v>
      </c>
      <c r="DQW979" s="103"/>
      <c r="DQX979" s="104" t="s">
        <v>30</v>
      </c>
      <c r="DQY979" s="76" t="s">
        <v>341</v>
      </c>
      <c r="DQZ979" s="76" t="s">
        <v>24</v>
      </c>
      <c r="DRA979" s="76" t="s">
        <v>300</v>
      </c>
      <c r="DRB979" s="104" t="s">
        <v>24</v>
      </c>
      <c r="DRC979" s="191">
        <v>131291732</v>
      </c>
      <c r="DRD979" s="77" t="s">
        <v>2401</v>
      </c>
      <c r="DRE979" s="217">
        <v>2652858.2999999998</v>
      </c>
      <c r="DRF979" s="218" t="s">
        <v>2402</v>
      </c>
      <c r="DRG979" s="219">
        <v>42660</v>
      </c>
      <c r="DRH979" s="204" t="s">
        <v>34</v>
      </c>
      <c r="DRI979" s="82" t="s">
        <v>2403</v>
      </c>
      <c r="DRJ979" s="219">
        <v>42754</v>
      </c>
      <c r="DRK979" s="220">
        <v>222311</v>
      </c>
      <c r="DRL979" s="219">
        <v>42765</v>
      </c>
      <c r="DRM979" s="103"/>
      <c r="DRN979" s="104" t="s">
        <v>30</v>
      </c>
      <c r="DRO979" s="76" t="s">
        <v>341</v>
      </c>
      <c r="DRP979" s="76" t="s">
        <v>24</v>
      </c>
      <c r="DRQ979" s="76" t="s">
        <v>300</v>
      </c>
      <c r="DRR979" s="104" t="s">
        <v>24</v>
      </c>
      <c r="DRS979" s="191">
        <v>131291732</v>
      </c>
      <c r="DRT979" s="77" t="s">
        <v>2401</v>
      </c>
      <c r="DRU979" s="217">
        <v>2652858.2999999998</v>
      </c>
      <c r="DRV979" s="218" t="s">
        <v>2402</v>
      </c>
      <c r="DRW979" s="219">
        <v>42660</v>
      </c>
      <c r="DRX979" s="204" t="s">
        <v>34</v>
      </c>
      <c r="DRY979" s="82" t="s">
        <v>2403</v>
      </c>
      <c r="DRZ979" s="219">
        <v>42754</v>
      </c>
      <c r="DSA979" s="220">
        <v>222311</v>
      </c>
      <c r="DSB979" s="219">
        <v>42765</v>
      </c>
      <c r="DSC979" s="103"/>
      <c r="DSD979" s="104" t="s">
        <v>30</v>
      </c>
      <c r="DSE979" s="76" t="s">
        <v>341</v>
      </c>
      <c r="DSF979" s="76" t="s">
        <v>24</v>
      </c>
      <c r="DSG979" s="76" t="s">
        <v>300</v>
      </c>
      <c r="DSH979" s="104" t="s">
        <v>24</v>
      </c>
      <c r="DSI979" s="191">
        <v>131291732</v>
      </c>
      <c r="DSJ979" s="77" t="s">
        <v>2401</v>
      </c>
      <c r="DSK979" s="217">
        <v>2652858.2999999998</v>
      </c>
      <c r="DSL979" s="218" t="s">
        <v>2402</v>
      </c>
      <c r="DSM979" s="219">
        <v>42660</v>
      </c>
      <c r="DSN979" s="204" t="s">
        <v>34</v>
      </c>
      <c r="DSO979" s="82" t="s">
        <v>2403</v>
      </c>
      <c r="DSP979" s="219">
        <v>42754</v>
      </c>
      <c r="DSQ979" s="220">
        <v>222311</v>
      </c>
      <c r="DSR979" s="219">
        <v>42765</v>
      </c>
      <c r="DSS979" s="103"/>
      <c r="DST979" s="104" t="s">
        <v>30</v>
      </c>
      <c r="DSU979" s="76" t="s">
        <v>341</v>
      </c>
      <c r="DSV979" s="76" t="s">
        <v>24</v>
      </c>
      <c r="DSW979" s="76" t="s">
        <v>300</v>
      </c>
      <c r="DSX979" s="104" t="s">
        <v>24</v>
      </c>
      <c r="DSY979" s="191">
        <v>131291732</v>
      </c>
      <c r="DSZ979" s="77" t="s">
        <v>2401</v>
      </c>
      <c r="DTA979" s="217">
        <v>2652858.2999999998</v>
      </c>
      <c r="DTB979" s="218" t="s">
        <v>2402</v>
      </c>
      <c r="DTC979" s="219">
        <v>42660</v>
      </c>
      <c r="DTD979" s="204" t="s">
        <v>34</v>
      </c>
      <c r="DTE979" s="82" t="s">
        <v>2403</v>
      </c>
      <c r="DTF979" s="219">
        <v>42754</v>
      </c>
      <c r="DTG979" s="220">
        <v>222311</v>
      </c>
      <c r="DTH979" s="219">
        <v>42765</v>
      </c>
      <c r="DTI979" s="103"/>
      <c r="DTJ979" s="104" t="s">
        <v>30</v>
      </c>
      <c r="DTK979" s="76" t="s">
        <v>341</v>
      </c>
      <c r="DTL979" s="76" t="s">
        <v>24</v>
      </c>
      <c r="DTM979" s="76" t="s">
        <v>300</v>
      </c>
      <c r="DTN979" s="104" t="s">
        <v>24</v>
      </c>
      <c r="DTO979" s="191">
        <v>131291732</v>
      </c>
      <c r="DTP979" s="77" t="s">
        <v>2401</v>
      </c>
      <c r="DTQ979" s="217">
        <v>2652858.2999999998</v>
      </c>
      <c r="DTR979" s="218" t="s">
        <v>2402</v>
      </c>
      <c r="DTS979" s="219">
        <v>42660</v>
      </c>
      <c r="DTT979" s="204" t="s">
        <v>34</v>
      </c>
      <c r="DTU979" s="82" t="s">
        <v>2403</v>
      </c>
      <c r="DTV979" s="219">
        <v>42754</v>
      </c>
      <c r="DTW979" s="220">
        <v>222311</v>
      </c>
      <c r="DTX979" s="219">
        <v>42765</v>
      </c>
      <c r="DTY979" s="103"/>
      <c r="DTZ979" s="104" t="s">
        <v>30</v>
      </c>
      <c r="DUA979" s="76" t="s">
        <v>341</v>
      </c>
      <c r="DUB979" s="76" t="s">
        <v>24</v>
      </c>
      <c r="DUC979" s="76" t="s">
        <v>300</v>
      </c>
      <c r="DUD979" s="104" t="s">
        <v>24</v>
      </c>
      <c r="DUE979" s="191">
        <v>131291732</v>
      </c>
      <c r="DUF979" s="77" t="s">
        <v>2401</v>
      </c>
      <c r="DUG979" s="217">
        <v>2652858.2999999998</v>
      </c>
      <c r="DUH979" s="218" t="s">
        <v>2402</v>
      </c>
      <c r="DUI979" s="219">
        <v>42660</v>
      </c>
      <c r="DUJ979" s="204" t="s">
        <v>34</v>
      </c>
      <c r="DUK979" s="82" t="s">
        <v>2403</v>
      </c>
      <c r="DUL979" s="219">
        <v>42754</v>
      </c>
      <c r="DUM979" s="220">
        <v>222311</v>
      </c>
      <c r="DUN979" s="219">
        <v>42765</v>
      </c>
      <c r="DUO979" s="103"/>
      <c r="DUP979" s="104" t="s">
        <v>30</v>
      </c>
      <c r="DUQ979" s="76" t="s">
        <v>341</v>
      </c>
      <c r="DUR979" s="76" t="s">
        <v>24</v>
      </c>
      <c r="DUS979" s="76" t="s">
        <v>300</v>
      </c>
      <c r="DUT979" s="104" t="s">
        <v>24</v>
      </c>
      <c r="DUU979" s="191">
        <v>131291732</v>
      </c>
      <c r="DUV979" s="77" t="s">
        <v>2401</v>
      </c>
      <c r="DUW979" s="217">
        <v>2652858.2999999998</v>
      </c>
      <c r="DUX979" s="218" t="s">
        <v>2402</v>
      </c>
      <c r="DUY979" s="219">
        <v>42660</v>
      </c>
      <c r="DUZ979" s="204" t="s">
        <v>34</v>
      </c>
      <c r="DVA979" s="82" t="s">
        <v>2403</v>
      </c>
      <c r="DVB979" s="219">
        <v>42754</v>
      </c>
      <c r="DVC979" s="220">
        <v>222311</v>
      </c>
      <c r="DVD979" s="219">
        <v>42765</v>
      </c>
      <c r="DVE979" s="103"/>
      <c r="DVF979" s="104" t="s">
        <v>30</v>
      </c>
      <c r="DVG979" s="76" t="s">
        <v>341</v>
      </c>
      <c r="DVH979" s="76" t="s">
        <v>24</v>
      </c>
      <c r="DVI979" s="76" t="s">
        <v>300</v>
      </c>
      <c r="DVJ979" s="104" t="s">
        <v>24</v>
      </c>
      <c r="DVK979" s="191">
        <v>131291732</v>
      </c>
      <c r="DVL979" s="77" t="s">
        <v>2401</v>
      </c>
      <c r="DVM979" s="217">
        <v>2652858.2999999998</v>
      </c>
      <c r="DVN979" s="218" t="s">
        <v>2402</v>
      </c>
      <c r="DVO979" s="219">
        <v>42660</v>
      </c>
      <c r="DVP979" s="204" t="s">
        <v>34</v>
      </c>
      <c r="DVQ979" s="82" t="s">
        <v>2403</v>
      </c>
      <c r="DVR979" s="219">
        <v>42754</v>
      </c>
      <c r="DVS979" s="220">
        <v>222311</v>
      </c>
      <c r="DVT979" s="219">
        <v>42765</v>
      </c>
      <c r="DVU979" s="103"/>
      <c r="DVV979" s="104" t="s">
        <v>30</v>
      </c>
      <c r="DVW979" s="76" t="s">
        <v>341</v>
      </c>
      <c r="DVX979" s="76" t="s">
        <v>24</v>
      </c>
      <c r="DVY979" s="76" t="s">
        <v>300</v>
      </c>
      <c r="DVZ979" s="104" t="s">
        <v>24</v>
      </c>
      <c r="DWA979" s="191">
        <v>131291732</v>
      </c>
      <c r="DWB979" s="77" t="s">
        <v>2401</v>
      </c>
      <c r="DWC979" s="217">
        <v>2652858.2999999998</v>
      </c>
      <c r="DWD979" s="218" t="s">
        <v>2402</v>
      </c>
      <c r="DWE979" s="219">
        <v>42660</v>
      </c>
      <c r="DWF979" s="204" t="s">
        <v>34</v>
      </c>
      <c r="DWG979" s="82" t="s">
        <v>2403</v>
      </c>
      <c r="DWH979" s="219">
        <v>42754</v>
      </c>
      <c r="DWI979" s="220">
        <v>222311</v>
      </c>
      <c r="DWJ979" s="219">
        <v>42765</v>
      </c>
      <c r="DWK979" s="103"/>
      <c r="DWL979" s="104" t="s">
        <v>30</v>
      </c>
      <c r="DWM979" s="76" t="s">
        <v>341</v>
      </c>
      <c r="DWN979" s="76" t="s">
        <v>24</v>
      </c>
      <c r="DWO979" s="76" t="s">
        <v>300</v>
      </c>
      <c r="DWP979" s="104" t="s">
        <v>24</v>
      </c>
      <c r="DWQ979" s="191">
        <v>131291732</v>
      </c>
      <c r="DWR979" s="77" t="s">
        <v>2401</v>
      </c>
      <c r="DWS979" s="217">
        <v>2652858.2999999998</v>
      </c>
      <c r="DWT979" s="218" t="s">
        <v>2402</v>
      </c>
      <c r="DWU979" s="219">
        <v>42660</v>
      </c>
      <c r="DWV979" s="204" t="s">
        <v>34</v>
      </c>
      <c r="DWW979" s="82" t="s">
        <v>2403</v>
      </c>
      <c r="DWX979" s="219">
        <v>42754</v>
      </c>
      <c r="DWY979" s="220">
        <v>222311</v>
      </c>
      <c r="DWZ979" s="219">
        <v>42765</v>
      </c>
      <c r="DXA979" s="103"/>
      <c r="DXB979" s="104" t="s">
        <v>30</v>
      </c>
      <c r="DXC979" s="76" t="s">
        <v>341</v>
      </c>
      <c r="DXD979" s="76" t="s">
        <v>24</v>
      </c>
      <c r="DXE979" s="76" t="s">
        <v>300</v>
      </c>
      <c r="DXF979" s="104" t="s">
        <v>24</v>
      </c>
      <c r="DXG979" s="191">
        <v>131291732</v>
      </c>
      <c r="DXH979" s="77" t="s">
        <v>2401</v>
      </c>
      <c r="DXI979" s="217">
        <v>2652858.2999999998</v>
      </c>
      <c r="DXJ979" s="218" t="s">
        <v>2402</v>
      </c>
      <c r="DXK979" s="219">
        <v>42660</v>
      </c>
      <c r="DXL979" s="204" t="s">
        <v>34</v>
      </c>
      <c r="DXM979" s="82" t="s">
        <v>2403</v>
      </c>
      <c r="DXN979" s="219">
        <v>42754</v>
      </c>
      <c r="DXO979" s="220">
        <v>222311</v>
      </c>
      <c r="DXP979" s="219">
        <v>42765</v>
      </c>
      <c r="DXQ979" s="103"/>
      <c r="DXR979" s="104" t="s">
        <v>30</v>
      </c>
      <c r="DXS979" s="76" t="s">
        <v>341</v>
      </c>
      <c r="DXT979" s="76" t="s">
        <v>24</v>
      </c>
      <c r="DXU979" s="76" t="s">
        <v>300</v>
      </c>
      <c r="DXV979" s="104" t="s">
        <v>24</v>
      </c>
      <c r="DXW979" s="191">
        <v>131291732</v>
      </c>
      <c r="DXX979" s="77" t="s">
        <v>2401</v>
      </c>
      <c r="DXY979" s="217">
        <v>2652858.2999999998</v>
      </c>
      <c r="DXZ979" s="218" t="s">
        <v>2402</v>
      </c>
      <c r="DYA979" s="219">
        <v>42660</v>
      </c>
      <c r="DYB979" s="204" t="s">
        <v>34</v>
      </c>
      <c r="DYC979" s="82" t="s">
        <v>2403</v>
      </c>
      <c r="DYD979" s="219">
        <v>42754</v>
      </c>
      <c r="DYE979" s="220">
        <v>222311</v>
      </c>
      <c r="DYF979" s="219">
        <v>42765</v>
      </c>
      <c r="DYG979" s="103"/>
      <c r="DYH979" s="104" t="s">
        <v>30</v>
      </c>
      <c r="DYI979" s="76" t="s">
        <v>341</v>
      </c>
      <c r="DYJ979" s="76" t="s">
        <v>24</v>
      </c>
      <c r="DYK979" s="76" t="s">
        <v>300</v>
      </c>
      <c r="DYL979" s="104" t="s">
        <v>24</v>
      </c>
      <c r="DYM979" s="191">
        <v>131291732</v>
      </c>
      <c r="DYN979" s="77" t="s">
        <v>2401</v>
      </c>
      <c r="DYO979" s="217">
        <v>2652858.2999999998</v>
      </c>
      <c r="DYP979" s="218" t="s">
        <v>2402</v>
      </c>
      <c r="DYQ979" s="219">
        <v>42660</v>
      </c>
      <c r="DYR979" s="204" t="s">
        <v>34</v>
      </c>
      <c r="DYS979" s="82" t="s">
        <v>2403</v>
      </c>
      <c r="DYT979" s="219">
        <v>42754</v>
      </c>
      <c r="DYU979" s="220">
        <v>222311</v>
      </c>
      <c r="DYV979" s="219">
        <v>42765</v>
      </c>
      <c r="DYW979" s="103"/>
      <c r="DYX979" s="104" t="s">
        <v>30</v>
      </c>
      <c r="DYY979" s="76" t="s">
        <v>341</v>
      </c>
      <c r="DYZ979" s="76" t="s">
        <v>24</v>
      </c>
      <c r="DZA979" s="76" t="s">
        <v>300</v>
      </c>
      <c r="DZB979" s="104" t="s">
        <v>24</v>
      </c>
      <c r="DZC979" s="191">
        <v>131291732</v>
      </c>
      <c r="DZD979" s="77" t="s">
        <v>2401</v>
      </c>
      <c r="DZE979" s="217">
        <v>2652858.2999999998</v>
      </c>
      <c r="DZF979" s="218" t="s">
        <v>2402</v>
      </c>
      <c r="DZG979" s="219">
        <v>42660</v>
      </c>
      <c r="DZH979" s="204" t="s">
        <v>34</v>
      </c>
      <c r="DZI979" s="82" t="s">
        <v>2403</v>
      </c>
      <c r="DZJ979" s="219">
        <v>42754</v>
      </c>
      <c r="DZK979" s="220">
        <v>222311</v>
      </c>
      <c r="DZL979" s="219">
        <v>42765</v>
      </c>
      <c r="DZM979" s="103"/>
      <c r="DZN979" s="104" t="s">
        <v>30</v>
      </c>
      <c r="DZO979" s="76" t="s">
        <v>341</v>
      </c>
      <c r="DZP979" s="76" t="s">
        <v>24</v>
      </c>
      <c r="DZQ979" s="76" t="s">
        <v>300</v>
      </c>
      <c r="DZR979" s="104" t="s">
        <v>24</v>
      </c>
      <c r="DZS979" s="191">
        <v>131291732</v>
      </c>
      <c r="DZT979" s="77" t="s">
        <v>2401</v>
      </c>
      <c r="DZU979" s="217">
        <v>2652858.2999999998</v>
      </c>
      <c r="DZV979" s="218" t="s">
        <v>2402</v>
      </c>
      <c r="DZW979" s="219">
        <v>42660</v>
      </c>
      <c r="DZX979" s="204" t="s">
        <v>34</v>
      </c>
      <c r="DZY979" s="82" t="s">
        <v>2403</v>
      </c>
      <c r="DZZ979" s="219">
        <v>42754</v>
      </c>
      <c r="EAA979" s="220">
        <v>222311</v>
      </c>
      <c r="EAB979" s="219">
        <v>42765</v>
      </c>
      <c r="EAC979" s="103"/>
      <c r="EAD979" s="104" t="s">
        <v>30</v>
      </c>
      <c r="EAE979" s="76" t="s">
        <v>341</v>
      </c>
      <c r="EAF979" s="76" t="s">
        <v>24</v>
      </c>
      <c r="EAG979" s="76" t="s">
        <v>300</v>
      </c>
      <c r="EAH979" s="104" t="s">
        <v>24</v>
      </c>
      <c r="EAI979" s="191">
        <v>131291732</v>
      </c>
      <c r="EAJ979" s="77" t="s">
        <v>2401</v>
      </c>
      <c r="EAK979" s="217">
        <v>2652858.2999999998</v>
      </c>
      <c r="EAL979" s="218" t="s">
        <v>2402</v>
      </c>
      <c r="EAM979" s="219">
        <v>42660</v>
      </c>
      <c r="EAN979" s="204" t="s">
        <v>34</v>
      </c>
      <c r="EAO979" s="82" t="s">
        <v>2403</v>
      </c>
      <c r="EAP979" s="219">
        <v>42754</v>
      </c>
      <c r="EAQ979" s="220">
        <v>222311</v>
      </c>
      <c r="EAR979" s="219">
        <v>42765</v>
      </c>
      <c r="EAS979" s="103"/>
      <c r="EAT979" s="104" t="s">
        <v>30</v>
      </c>
      <c r="EAU979" s="76" t="s">
        <v>341</v>
      </c>
      <c r="EAV979" s="76" t="s">
        <v>24</v>
      </c>
      <c r="EAW979" s="76" t="s">
        <v>300</v>
      </c>
      <c r="EAX979" s="104" t="s">
        <v>24</v>
      </c>
      <c r="EAY979" s="191">
        <v>131291732</v>
      </c>
      <c r="EAZ979" s="77" t="s">
        <v>2401</v>
      </c>
      <c r="EBA979" s="217">
        <v>2652858.2999999998</v>
      </c>
      <c r="EBB979" s="218" t="s">
        <v>2402</v>
      </c>
      <c r="EBC979" s="219">
        <v>42660</v>
      </c>
      <c r="EBD979" s="204" t="s">
        <v>34</v>
      </c>
      <c r="EBE979" s="82" t="s">
        <v>2403</v>
      </c>
      <c r="EBF979" s="219">
        <v>42754</v>
      </c>
      <c r="EBG979" s="220">
        <v>222311</v>
      </c>
      <c r="EBH979" s="219">
        <v>42765</v>
      </c>
      <c r="EBI979" s="103"/>
      <c r="EBJ979" s="104" t="s">
        <v>30</v>
      </c>
      <c r="EBK979" s="76" t="s">
        <v>341</v>
      </c>
      <c r="EBL979" s="76" t="s">
        <v>24</v>
      </c>
      <c r="EBM979" s="76" t="s">
        <v>300</v>
      </c>
      <c r="EBN979" s="104" t="s">
        <v>24</v>
      </c>
      <c r="EBO979" s="191">
        <v>131291732</v>
      </c>
      <c r="EBP979" s="77" t="s">
        <v>2401</v>
      </c>
      <c r="EBQ979" s="217">
        <v>2652858.2999999998</v>
      </c>
      <c r="EBR979" s="218" t="s">
        <v>2402</v>
      </c>
      <c r="EBS979" s="219">
        <v>42660</v>
      </c>
      <c r="EBT979" s="204" t="s">
        <v>34</v>
      </c>
      <c r="EBU979" s="82" t="s">
        <v>2403</v>
      </c>
      <c r="EBV979" s="219">
        <v>42754</v>
      </c>
      <c r="EBW979" s="220">
        <v>222311</v>
      </c>
      <c r="EBX979" s="219">
        <v>42765</v>
      </c>
      <c r="EBY979" s="103"/>
      <c r="EBZ979" s="104" t="s">
        <v>30</v>
      </c>
      <c r="ECA979" s="76" t="s">
        <v>341</v>
      </c>
      <c r="ECB979" s="76" t="s">
        <v>24</v>
      </c>
      <c r="ECC979" s="76" t="s">
        <v>300</v>
      </c>
      <c r="ECD979" s="104" t="s">
        <v>24</v>
      </c>
      <c r="ECE979" s="191">
        <v>131291732</v>
      </c>
      <c r="ECF979" s="77" t="s">
        <v>2401</v>
      </c>
      <c r="ECG979" s="217">
        <v>2652858.2999999998</v>
      </c>
      <c r="ECH979" s="218" t="s">
        <v>2402</v>
      </c>
      <c r="ECI979" s="219">
        <v>42660</v>
      </c>
      <c r="ECJ979" s="204" t="s">
        <v>34</v>
      </c>
      <c r="ECK979" s="82" t="s">
        <v>2403</v>
      </c>
      <c r="ECL979" s="219">
        <v>42754</v>
      </c>
      <c r="ECM979" s="220">
        <v>222311</v>
      </c>
      <c r="ECN979" s="219">
        <v>42765</v>
      </c>
      <c r="ECO979" s="103"/>
      <c r="ECP979" s="104" t="s">
        <v>30</v>
      </c>
      <c r="ECQ979" s="76" t="s">
        <v>341</v>
      </c>
      <c r="ECR979" s="76" t="s">
        <v>24</v>
      </c>
      <c r="ECS979" s="76" t="s">
        <v>300</v>
      </c>
      <c r="ECT979" s="104" t="s">
        <v>24</v>
      </c>
      <c r="ECU979" s="191">
        <v>131291732</v>
      </c>
      <c r="ECV979" s="77" t="s">
        <v>2401</v>
      </c>
      <c r="ECW979" s="217">
        <v>2652858.2999999998</v>
      </c>
      <c r="ECX979" s="218" t="s">
        <v>2402</v>
      </c>
      <c r="ECY979" s="219">
        <v>42660</v>
      </c>
      <c r="ECZ979" s="204" t="s">
        <v>34</v>
      </c>
      <c r="EDA979" s="82" t="s">
        <v>2403</v>
      </c>
      <c r="EDB979" s="219">
        <v>42754</v>
      </c>
      <c r="EDC979" s="220">
        <v>222311</v>
      </c>
      <c r="EDD979" s="219">
        <v>42765</v>
      </c>
      <c r="EDE979" s="103"/>
      <c r="EDF979" s="104" t="s">
        <v>30</v>
      </c>
      <c r="EDG979" s="76" t="s">
        <v>341</v>
      </c>
      <c r="EDH979" s="76" t="s">
        <v>24</v>
      </c>
      <c r="EDI979" s="76" t="s">
        <v>300</v>
      </c>
      <c r="EDJ979" s="104" t="s">
        <v>24</v>
      </c>
      <c r="EDK979" s="191">
        <v>131291732</v>
      </c>
      <c r="EDL979" s="77" t="s">
        <v>2401</v>
      </c>
      <c r="EDM979" s="217">
        <v>2652858.2999999998</v>
      </c>
      <c r="EDN979" s="218" t="s">
        <v>2402</v>
      </c>
      <c r="EDO979" s="219">
        <v>42660</v>
      </c>
      <c r="EDP979" s="204" t="s">
        <v>34</v>
      </c>
      <c r="EDQ979" s="82" t="s">
        <v>2403</v>
      </c>
      <c r="EDR979" s="219">
        <v>42754</v>
      </c>
      <c r="EDS979" s="220">
        <v>222311</v>
      </c>
      <c r="EDT979" s="219">
        <v>42765</v>
      </c>
      <c r="EDU979" s="103"/>
      <c r="EDV979" s="104" t="s">
        <v>30</v>
      </c>
      <c r="EDW979" s="76" t="s">
        <v>341</v>
      </c>
      <c r="EDX979" s="76" t="s">
        <v>24</v>
      </c>
      <c r="EDY979" s="76" t="s">
        <v>300</v>
      </c>
      <c r="EDZ979" s="104" t="s">
        <v>24</v>
      </c>
      <c r="EEA979" s="191">
        <v>131291732</v>
      </c>
      <c r="EEB979" s="77" t="s">
        <v>2401</v>
      </c>
      <c r="EEC979" s="217">
        <v>2652858.2999999998</v>
      </c>
      <c r="EED979" s="218" t="s">
        <v>2402</v>
      </c>
      <c r="EEE979" s="219">
        <v>42660</v>
      </c>
      <c r="EEF979" s="204" t="s">
        <v>34</v>
      </c>
      <c r="EEG979" s="82" t="s">
        <v>2403</v>
      </c>
      <c r="EEH979" s="219">
        <v>42754</v>
      </c>
      <c r="EEI979" s="220">
        <v>222311</v>
      </c>
      <c r="EEJ979" s="219">
        <v>42765</v>
      </c>
      <c r="EEK979" s="103"/>
      <c r="EEL979" s="104" t="s">
        <v>30</v>
      </c>
      <c r="EEM979" s="76" t="s">
        <v>341</v>
      </c>
      <c r="EEN979" s="76" t="s">
        <v>24</v>
      </c>
      <c r="EEO979" s="76" t="s">
        <v>300</v>
      </c>
      <c r="EEP979" s="104" t="s">
        <v>24</v>
      </c>
      <c r="EEQ979" s="191">
        <v>131291732</v>
      </c>
      <c r="EER979" s="77" t="s">
        <v>2401</v>
      </c>
      <c r="EES979" s="217">
        <v>2652858.2999999998</v>
      </c>
      <c r="EET979" s="218" t="s">
        <v>2402</v>
      </c>
      <c r="EEU979" s="219">
        <v>42660</v>
      </c>
      <c r="EEV979" s="204" t="s">
        <v>34</v>
      </c>
      <c r="EEW979" s="82" t="s">
        <v>2403</v>
      </c>
      <c r="EEX979" s="219">
        <v>42754</v>
      </c>
      <c r="EEY979" s="220">
        <v>222311</v>
      </c>
      <c r="EEZ979" s="219">
        <v>42765</v>
      </c>
      <c r="EFA979" s="103"/>
      <c r="EFB979" s="104" t="s">
        <v>30</v>
      </c>
      <c r="EFC979" s="76" t="s">
        <v>341</v>
      </c>
      <c r="EFD979" s="76" t="s">
        <v>24</v>
      </c>
      <c r="EFE979" s="76" t="s">
        <v>300</v>
      </c>
      <c r="EFF979" s="104" t="s">
        <v>24</v>
      </c>
      <c r="EFG979" s="191">
        <v>131291732</v>
      </c>
      <c r="EFH979" s="77" t="s">
        <v>2401</v>
      </c>
      <c r="EFI979" s="217">
        <v>2652858.2999999998</v>
      </c>
      <c r="EFJ979" s="218" t="s">
        <v>2402</v>
      </c>
      <c r="EFK979" s="219">
        <v>42660</v>
      </c>
      <c r="EFL979" s="204" t="s">
        <v>34</v>
      </c>
      <c r="EFM979" s="82" t="s">
        <v>2403</v>
      </c>
      <c r="EFN979" s="219">
        <v>42754</v>
      </c>
      <c r="EFO979" s="220">
        <v>222311</v>
      </c>
      <c r="EFP979" s="219">
        <v>42765</v>
      </c>
      <c r="EFQ979" s="103"/>
      <c r="EFR979" s="104" t="s">
        <v>30</v>
      </c>
      <c r="EFS979" s="76" t="s">
        <v>341</v>
      </c>
      <c r="EFT979" s="76" t="s">
        <v>24</v>
      </c>
      <c r="EFU979" s="76" t="s">
        <v>300</v>
      </c>
      <c r="EFV979" s="104" t="s">
        <v>24</v>
      </c>
      <c r="EFW979" s="191">
        <v>131291732</v>
      </c>
      <c r="EFX979" s="77" t="s">
        <v>2401</v>
      </c>
      <c r="EFY979" s="217">
        <v>2652858.2999999998</v>
      </c>
      <c r="EFZ979" s="218" t="s">
        <v>2402</v>
      </c>
      <c r="EGA979" s="219">
        <v>42660</v>
      </c>
      <c r="EGB979" s="204" t="s">
        <v>34</v>
      </c>
      <c r="EGC979" s="82" t="s">
        <v>2403</v>
      </c>
      <c r="EGD979" s="219">
        <v>42754</v>
      </c>
      <c r="EGE979" s="220">
        <v>222311</v>
      </c>
      <c r="EGF979" s="219">
        <v>42765</v>
      </c>
      <c r="EGG979" s="103"/>
      <c r="EGH979" s="104" t="s">
        <v>30</v>
      </c>
      <c r="EGI979" s="76" t="s">
        <v>341</v>
      </c>
      <c r="EGJ979" s="76" t="s">
        <v>24</v>
      </c>
      <c r="EGK979" s="76" t="s">
        <v>300</v>
      </c>
      <c r="EGL979" s="104" t="s">
        <v>24</v>
      </c>
      <c r="EGM979" s="191">
        <v>131291732</v>
      </c>
      <c r="EGN979" s="77" t="s">
        <v>2401</v>
      </c>
      <c r="EGO979" s="217">
        <v>2652858.2999999998</v>
      </c>
      <c r="EGP979" s="218" t="s">
        <v>2402</v>
      </c>
      <c r="EGQ979" s="219">
        <v>42660</v>
      </c>
      <c r="EGR979" s="204" t="s">
        <v>34</v>
      </c>
      <c r="EGS979" s="82" t="s">
        <v>2403</v>
      </c>
      <c r="EGT979" s="219">
        <v>42754</v>
      </c>
      <c r="EGU979" s="220">
        <v>222311</v>
      </c>
      <c r="EGV979" s="219">
        <v>42765</v>
      </c>
      <c r="EGW979" s="103"/>
      <c r="EGX979" s="104" t="s">
        <v>30</v>
      </c>
      <c r="EGY979" s="76" t="s">
        <v>341</v>
      </c>
      <c r="EGZ979" s="76" t="s">
        <v>24</v>
      </c>
      <c r="EHA979" s="76" t="s">
        <v>300</v>
      </c>
      <c r="EHB979" s="104" t="s">
        <v>24</v>
      </c>
      <c r="EHC979" s="191">
        <v>131291732</v>
      </c>
      <c r="EHD979" s="77" t="s">
        <v>2401</v>
      </c>
      <c r="EHE979" s="217">
        <v>2652858.2999999998</v>
      </c>
      <c r="EHF979" s="218" t="s">
        <v>2402</v>
      </c>
      <c r="EHG979" s="219">
        <v>42660</v>
      </c>
      <c r="EHH979" s="204" t="s">
        <v>34</v>
      </c>
      <c r="EHI979" s="82" t="s">
        <v>2403</v>
      </c>
      <c r="EHJ979" s="219">
        <v>42754</v>
      </c>
      <c r="EHK979" s="220">
        <v>222311</v>
      </c>
      <c r="EHL979" s="219">
        <v>42765</v>
      </c>
      <c r="EHM979" s="103"/>
      <c r="EHN979" s="104" t="s">
        <v>30</v>
      </c>
      <c r="EHO979" s="76" t="s">
        <v>341</v>
      </c>
      <c r="EHP979" s="76" t="s">
        <v>24</v>
      </c>
      <c r="EHQ979" s="76" t="s">
        <v>300</v>
      </c>
      <c r="EHR979" s="104" t="s">
        <v>24</v>
      </c>
      <c r="EHS979" s="191">
        <v>131291732</v>
      </c>
      <c r="EHT979" s="77" t="s">
        <v>2401</v>
      </c>
      <c r="EHU979" s="217">
        <v>2652858.2999999998</v>
      </c>
      <c r="EHV979" s="218" t="s">
        <v>2402</v>
      </c>
      <c r="EHW979" s="219">
        <v>42660</v>
      </c>
      <c r="EHX979" s="204" t="s">
        <v>34</v>
      </c>
      <c r="EHY979" s="82" t="s">
        <v>2403</v>
      </c>
      <c r="EHZ979" s="219">
        <v>42754</v>
      </c>
      <c r="EIA979" s="220">
        <v>222311</v>
      </c>
      <c r="EIB979" s="219">
        <v>42765</v>
      </c>
      <c r="EIC979" s="103"/>
      <c r="EID979" s="104" t="s">
        <v>30</v>
      </c>
      <c r="EIE979" s="76" t="s">
        <v>341</v>
      </c>
      <c r="EIF979" s="76" t="s">
        <v>24</v>
      </c>
      <c r="EIG979" s="76" t="s">
        <v>300</v>
      </c>
      <c r="EIH979" s="104" t="s">
        <v>24</v>
      </c>
      <c r="EII979" s="191">
        <v>131291732</v>
      </c>
      <c r="EIJ979" s="77" t="s">
        <v>2401</v>
      </c>
      <c r="EIK979" s="217">
        <v>2652858.2999999998</v>
      </c>
      <c r="EIL979" s="218" t="s">
        <v>2402</v>
      </c>
      <c r="EIM979" s="219">
        <v>42660</v>
      </c>
      <c r="EIN979" s="204" t="s">
        <v>34</v>
      </c>
      <c r="EIO979" s="82" t="s">
        <v>2403</v>
      </c>
      <c r="EIP979" s="219">
        <v>42754</v>
      </c>
      <c r="EIQ979" s="220">
        <v>222311</v>
      </c>
      <c r="EIR979" s="219">
        <v>42765</v>
      </c>
      <c r="EIS979" s="103"/>
      <c r="EIT979" s="104" t="s">
        <v>30</v>
      </c>
      <c r="EIU979" s="76" t="s">
        <v>341</v>
      </c>
      <c r="EIV979" s="76" t="s">
        <v>24</v>
      </c>
      <c r="EIW979" s="76" t="s">
        <v>300</v>
      </c>
      <c r="EIX979" s="104" t="s">
        <v>24</v>
      </c>
      <c r="EIY979" s="191">
        <v>131291732</v>
      </c>
      <c r="EIZ979" s="77" t="s">
        <v>2401</v>
      </c>
      <c r="EJA979" s="217">
        <v>2652858.2999999998</v>
      </c>
      <c r="EJB979" s="218" t="s">
        <v>2402</v>
      </c>
      <c r="EJC979" s="219">
        <v>42660</v>
      </c>
      <c r="EJD979" s="204" t="s">
        <v>34</v>
      </c>
      <c r="EJE979" s="82" t="s">
        <v>2403</v>
      </c>
      <c r="EJF979" s="219">
        <v>42754</v>
      </c>
      <c r="EJG979" s="220">
        <v>222311</v>
      </c>
      <c r="EJH979" s="219">
        <v>42765</v>
      </c>
      <c r="EJI979" s="103"/>
      <c r="EJJ979" s="104" t="s">
        <v>30</v>
      </c>
      <c r="EJK979" s="76" t="s">
        <v>341</v>
      </c>
      <c r="EJL979" s="76" t="s">
        <v>24</v>
      </c>
      <c r="EJM979" s="76" t="s">
        <v>300</v>
      </c>
      <c r="EJN979" s="104" t="s">
        <v>24</v>
      </c>
      <c r="EJO979" s="191">
        <v>131291732</v>
      </c>
      <c r="EJP979" s="77" t="s">
        <v>2401</v>
      </c>
      <c r="EJQ979" s="217">
        <v>2652858.2999999998</v>
      </c>
      <c r="EJR979" s="218" t="s">
        <v>2402</v>
      </c>
      <c r="EJS979" s="219">
        <v>42660</v>
      </c>
      <c r="EJT979" s="204" t="s">
        <v>34</v>
      </c>
      <c r="EJU979" s="82" t="s">
        <v>2403</v>
      </c>
      <c r="EJV979" s="219">
        <v>42754</v>
      </c>
      <c r="EJW979" s="220">
        <v>222311</v>
      </c>
      <c r="EJX979" s="219">
        <v>42765</v>
      </c>
      <c r="EJY979" s="103"/>
      <c r="EJZ979" s="104" t="s">
        <v>30</v>
      </c>
      <c r="EKA979" s="76" t="s">
        <v>341</v>
      </c>
      <c r="EKB979" s="76" t="s">
        <v>24</v>
      </c>
      <c r="EKC979" s="76" t="s">
        <v>300</v>
      </c>
      <c r="EKD979" s="104" t="s">
        <v>24</v>
      </c>
      <c r="EKE979" s="191">
        <v>131291732</v>
      </c>
      <c r="EKF979" s="77" t="s">
        <v>2401</v>
      </c>
      <c r="EKG979" s="217">
        <v>2652858.2999999998</v>
      </c>
      <c r="EKH979" s="218" t="s">
        <v>2402</v>
      </c>
      <c r="EKI979" s="219">
        <v>42660</v>
      </c>
      <c r="EKJ979" s="204" t="s">
        <v>34</v>
      </c>
      <c r="EKK979" s="82" t="s">
        <v>2403</v>
      </c>
      <c r="EKL979" s="219">
        <v>42754</v>
      </c>
      <c r="EKM979" s="220">
        <v>222311</v>
      </c>
      <c r="EKN979" s="219">
        <v>42765</v>
      </c>
      <c r="EKO979" s="103"/>
      <c r="EKP979" s="104" t="s">
        <v>30</v>
      </c>
      <c r="EKQ979" s="76" t="s">
        <v>341</v>
      </c>
      <c r="EKR979" s="76" t="s">
        <v>24</v>
      </c>
      <c r="EKS979" s="76" t="s">
        <v>300</v>
      </c>
      <c r="EKT979" s="104" t="s">
        <v>24</v>
      </c>
      <c r="EKU979" s="191">
        <v>131291732</v>
      </c>
      <c r="EKV979" s="77" t="s">
        <v>2401</v>
      </c>
      <c r="EKW979" s="217">
        <v>2652858.2999999998</v>
      </c>
      <c r="EKX979" s="218" t="s">
        <v>2402</v>
      </c>
      <c r="EKY979" s="219">
        <v>42660</v>
      </c>
      <c r="EKZ979" s="204" t="s">
        <v>34</v>
      </c>
      <c r="ELA979" s="82" t="s">
        <v>2403</v>
      </c>
      <c r="ELB979" s="219">
        <v>42754</v>
      </c>
      <c r="ELC979" s="220">
        <v>222311</v>
      </c>
      <c r="ELD979" s="219">
        <v>42765</v>
      </c>
      <c r="ELE979" s="103"/>
      <c r="ELF979" s="104" t="s">
        <v>30</v>
      </c>
      <c r="ELG979" s="76" t="s">
        <v>341</v>
      </c>
      <c r="ELH979" s="76" t="s">
        <v>24</v>
      </c>
      <c r="ELI979" s="76" t="s">
        <v>300</v>
      </c>
      <c r="ELJ979" s="104" t="s">
        <v>24</v>
      </c>
      <c r="ELK979" s="191">
        <v>131291732</v>
      </c>
      <c r="ELL979" s="77" t="s">
        <v>2401</v>
      </c>
      <c r="ELM979" s="217">
        <v>2652858.2999999998</v>
      </c>
      <c r="ELN979" s="218" t="s">
        <v>2402</v>
      </c>
      <c r="ELO979" s="219">
        <v>42660</v>
      </c>
      <c r="ELP979" s="204" t="s">
        <v>34</v>
      </c>
      <c r="ELQ979" s="82" t="s">
        <v>2403</v>
      </c>
      <c r="ELR979" s="219">
        <v>42754</v>
      </c>
      <c r="ELS979" s="220">
        <v>222311</v>
      </c>
      <c r="ELT979" s="219">
        <v>42765</v>
      </c>
      <c r="ELU979" s="103"/>
      <c r="ELV979" s="104" t="s">
        <v>30</v>
      </c>
      <c r="ELW979" s="76" t="s">
        <v>341</v>
      </c>
      <c r="ELX979" s="76" t="s">
        <v>24</v>
      </c>
      <c r="ELY979" s="76" t="s">
        <v>300</v>
      </c>
      <c r="ELZ979" s="104" t="s">
        <v>24</v>
      </c>
      <c r="EMA979" s="191">
        <v>131291732</v>
      </c>
      <c r="EMB979" s="77" t="s">
        <v>2401</v>
      </c>
      <c r="EMC979" s="217">
        <v>2652858.2999999998</v>
      </c>
      <c r="EMD979" s="218" t="s">
        <v>2402</v>
      </c>
      <c r="EME979" s="219">
        <v>42660</v>
      </c>
      <c r="EMF979" s="204" t="s">
        <v>34</v>
      </c>
      <c r="EMG979" s="82" t="s">
        <v>2403</v>
      </c>
      <c r="EMH979" s="219">
        <v>42754</v>
      </c>
      <c r="EMI979" s="220">
        <v>222311</v>
      </c>
      <c r="EMJ979" s="219">
        <v>42765</v>
      </c>
      <c r="EMK979" s="103"/>
      <c r="EML979" s="104" t="s">
        <v>30</v>
      </c>
      <c r="EMM979" s="76" t="s">
        <v>341</v>
      </c>
      <c r="EMN979" s="76" t="s">
        <v>24</v>
      </c>
      <c r="EMO979" s="76" t="s">
        <v>300</v>
      </c>
      <c r="EMP979" s="104" t="s">
        <v>24</v>
      </c>
      <c r="EMQ979" s="191">
        <v>131291732</v>
      </c>
      <c r="EMR979" s="77" t="s">
        <v>2401</v>
      </c>
      <c r="EMS979" s="217">
        <v>2652858.2999999998</v>
      </c>
      <c r="EMT979" s="218" t="s">
        <v>2402</v>
      </c>
      <c r="EMU979" s="219">
        <v>42660</v>
      </c>
      <c r="EMV979" s="204" t="s">
        <v>34</v>
      </c>
      <c r="EMW979" s="82" t="s">
        <v>2403</v>
      </c>
      <c r="EMX979" s="219">
        <v>42754</v>
      </c>
      <c r="EMY979" s="220">
        <v>222311</v>
      </c>
      <c r="EMZ979" s="219">
        <v>42765</v>
      </c>
      <c r="ENA979" s="103"/>
      <c r="ENB979" s="104" t="s">
        <v>30</v>
      </c>
      <c r="ENC979" s="76" t="s">
        <v>341</v>
      </c>
      <c r="END979" s="76" t="s">
        <v>24</v>
      </c>
      <c r="ENE979" s="76" t="s">
        <v>300</v>
      </c>
      <c r="ENF979" s="104" t="s">
        <v>24</v>
      </c>
      <c r="ENG979" s="191">
        <v>131291732</v>
      </c>
      <c r="ENH979" s="77" t="s">
        <v>2401</v>
      </c>
      <c r="ENI979" s="217">
        <v>2652858.2999999998</v>
      </c>
      <c r="ENJ979" s="218" t="s">
        <v>2402</v>
      </c>
      <c r="ENK979" s="219">
        <v>42660</v>
      </c>
      <c r="ENL979" s="204" t="s">
        <v>34</v>
      </c>
      <c r="ENM979" s="82" t="s">
        <v>2403</v>
      </c>
      <c r="ENN979" s="219">
        <v>42754</v>
      </c>
      <c r="ENO979" s="220">
        <v>222311</v>
      </c>
      <c r="ENP979" s="219">
        <v>42765</v>
      </c>
      <c r="ENQ979" s="103"/>
      <c r="ENR979" s="104" t="s">
        <v>30</v>
      </c>
      <c r="ENS979" s="76" t="s">
        <v>341</v>
      </c>
      <c r="ENT979" s="76" t="s">
        <v>24</v>
      </c>
      <c r="ENU979" s="76" t="s">
        <v>300</v>
      </c>
      <c r="ENV979" s="104" t="s">
        <v>24</v>
      </c>
      <c r="ENW979" s="191">
        <v>131291732</v>
      </c>
      <c r="ENX979" s="77" t="s">
        <v>2401</v>
      </c>
      <c r="ENY979" s="217">
        <v>2652858.2999999998</v>
      </c>
      <c r="ENZ979" s="218" t="s">
        <v>2402</v>
      </c>
      <c r="EOA979" s="219">
        <v>42660</v>
      </c>
      <c r="EOB979" s="204" t="s">
        <v>34</v>
      </c>
      <c r="EOC979" s="82" t="s">
        <v>2403</v>
      </c>
      <c r="EOD979" s="219">
        <v>42754</v>
      </c>
      <c r="EOE979" s="220">
        <v>222311</v>
      </c>
      <c r="EOF979" s="219">
        <v>42765</v>
      </c>
      <c r="EOG979" s="103"/>
      <c r="EOH979" s="104" t="s">
        <v>30</v>
      </c>
      <c r="EOI979" s="76" t="s">
        <v>341</v>
      </c>
      <c r="EOJ979" s="76" t="s">
        <v>24</v>
      </c>
      <c r="EOK979" s="76" t="s">
        <v>300</v>
      </c>
      <c r="EOL979" s="104" t="s">
        <v>24</v>
      </c>
      <c r="EOM979" s="191">
        <v>131291732</v>
      </c>
      <c r="EON979" s="77" t="s">
        <v>2401</v>
      </c>
      <c r="EOO979" s="217">
        <v>2652858.2999999998</v>
      </c>
      <c r="EOP979" s="218" t="s">
        <v>2402</v>
      </c>
      <c r="EOQ979" s="219">
        <v>42660</v>
      </c>
      <c r="EOR979" s="204" t="s">
        <v>34</v>
      </c>
      <c r="EOS979" s="82" t="s">
        <v>2403</v>
      </c>
      <c r="EOT979" s="219">
        <v>42754</v>
      </c>
      <c r="EOU979" s="220">
        <v>222311</v>
      </c>
      <c r="EOV979" s="219">
        <v>42765</v>
      </c>
      <c r="EOW979" s="103"/>
      <c r="EOX979" s="104" t="s">
        <v>30</v>
      </c>
      <c r="EOY979" s="76" t="s">
        <v>341</v>
      </c>
      <c r="EOZ979" s="76" t="s">
        <v>24</v>
      </c>
      <c r="EPA979" s="76" t="s">
        <v>300</v>
      </c>
      <c r="EPB979" s="104" t="s">
        <v>24</v>
      </c>
      <c r="EPC979" s="191">
        <v>131291732</v>
      </c>
      <c r="EPD979" s="77" t="s">
        <v>2401</v>
      </c>
      <c r="EPE979" s="217">
        <v>2652858.2999999998</v>
      </c>
      <c r="EPF979" s="218" t="s">
        <v>2402</v>
      </c>
      <c r="EPG979" s="219">
        <v>42660</v>
      </c>
      <c r="EPH979" s="204" t="s">
        <v>34</v>
      </c>
      <c r="EPI979" s="82" t="s">
        <v>2403</v>
      </c>
      <c r="EPJ979" s="219">
        <v>42754</v>
      </c>
      <c r="EPK979" s="220">
        <v>222311</v>
      </c>
      <c r="EPL979" s="219">
        <v>42765</v>
      </c>
      <c r="EPM979" s="103"/>
      <c r="EPN979" s="104" t="s">
        <v>30</v>
      </c>
      <c r="EPO979" s="76" t="s">
        <v>341</v>
      </c>
      <c r="EPP979" s="76" t="s">
        <v>24</v>
      </c>
      <c r="EPQ979" s="76" t="s">
        <v>300</v>
      </c>
      <c r="EPR979" s="104" t="s">
        <v>24</v>
      </c>
      <c r="EPS979" s="191">
        <v>131291732</v>
      </c>
      <c r="EPT979" s="77" t="s">
        <v>2401</v>
      </c>
      <c r="EPU979" s="217">
        <v>2652858.2999999998</v>
      </c>
      <c r="EPV979" s="218" t="s">
        <v>2402</v>
      </c>
      <c r="EPW979" s="219">
        <v>42660</v>
      </c>
      <c r="EPX979" s="204" t="s">
        <v>34</v>
      </c>
      <c r="EPY979" s="82" t="s">
        <v>2403</v>
      </c>
      <c r="EPZ979" s="219">
        <v>42754</v>
      </c>
      <c r="EQA979" s="220">
        <v>222311</v>
      </c>
      <c r="EQB979" s="219">
        <v>42765</v>
      </c>
      <c r="EQC979" s="103"/>
      <c r="EQD979" s="104" t="s">
        <v>30</v>
      </c>
      <c r="EQE979" s="76" t="s">
        <v>341</v>
      </c>
      <c r="EQF979" s="76" t="s">
        <v>24</v>
      </c>
      <c r="EQG979" s="76" t="s">
        <v>300</v>
      </c>
      <c r="EQH979" s="104" t="s">
        <v>24</v>
      </c>
      <c r="EQI979" s="191">
        <v>131291732</v>
      </c>
      <c r="EQJ979" s="77" t="s">
        <v>2401</v>
      </c>
      <c r="EQK979" s="217">
        <v>2652858.2999999998</v>
      </c>
      <c r="EQL979" s="218" t="s">
        <v>2402</v>
      </c>
      <c r="EQM979" s="219">
        <v>42660</v>
      </c>
      <c r="EQN979" s="204" t="s">
        <v>34</v>
      </c>
      <c r="EQO979" s="82" t="s">
        <v>2403</v>
      </c>
      <c r="EQP979" s="219">
        <v>42754</v>
      </c>
      <c r="EQQ979" s="220">
        <v>222311</v>
      </c>
      <c r="EQR979" s="219">
        <v>42765</v>
      </c>
      <c r="EQS979" s="103"/>
      <c r="EQT979" s="104" t="s">
        <v>30</v>
      </c>
      <c r="EQU979" s="76" t="s">
        <v>341</v>
      </c>
      <c r="EQV979" s="76" t="s">
        <v>24</v>
      </c>
      <c r="EQW979" s="76" t="s">
        <v>300</v>
      </c>
      <c r="EQX979" s="104" t="s">
        <v>24</v>
      </c>
      <c r="EQY979" s="191">
        <v>131291732</v>
      </c>
      <c r="EQZ979" s="77" t="s">
        <v>2401</v>
      </c>
      <c r="ERA979" s="217">
        <v>2652858.2999999998</v>
      </c>
      <c r="ERB979" s="218" t="s">
        <v>2402</v>
      </c>
      <c r="ERC979" s="219">
        <v>42660</v>
      </c>
      <c r="ERD979" s="204" t="s">
        <v>34</v>
      </c>
      <c r="ERE979" s="82" t="s">
        <v>2403</v>
      </c>
      <c r="ERF979" s="219">
        <v>42754</v>
      </c>
      <c r="ERG979" s="220">
        <v>222311</v>
      </c>
      <c r="ERH979" s="219">
        <v>42765</v>
      </c>
      <c r="ERI979" s="103"/>
      <c r="ERJ979" s="104" t="s">
        <v>30</v>
      </c>
      <c r="ERK979" s="76" t="s">
        <v>341</v>
      </c>
      <c r="ERL979" s="76" t="s">
        <v>24</v>
      </c>
      <c r="ERM979" s="76" t="s">
        <v>300</v>
      </c>
      <c r="ERN979" s="104" t="s">
        <v>24</v>
      </c>
      <c r="ERO979" s="191">
        <v>131291732</v>
      </c>
      <c r="ERP979" s="77" t="s">
        <v>2401</v>
      </c>
      <c r="ERQ979" s="217">
        <v>2652858.2999999998</v>
      </c>
      <c r="ERR979" s="218" t="s">
        <v>2402</v>
      </c>
      <c r="ERS979" s="219">
        <v>42660</v>
      </c>
      <c r="ERT979" s="204" t="s">
        <v>34</v>
      </c>
      <c r="ERU979" s="82" t="s">
        <v>2403</v>
      </c>
      <c r="ERV979" s="219">
        <v>42754</v>
      </c>
      <c r="ERW979" s="220">
        <v>222311</v>
      </c>
      <c r="ERX979" s="219">
        <v>42765</v>
      </c>
      <c r="ERY979" s="103"/>
      <c r="ERZ979" s="104" t="s">
        <v>30</v>
      </c>
      <c r="ESA979" s="76" t="s">
        <v>341</v>
      </c>
      <c r="ESB979" s="76" t="s">
        <v>24</v>
      </c>
      <c r="ESC979" s="76" t="s">
        <v>300</v>
      </c>
      <c r="ESD979" s="104" t="s">
        <v>24</v>
      </c>
      <c r="ESE979" s="191">
        <v>131291732</v>
      </c>
      <c r="ESF979" s="77" t="s">
        <v>2401</v>
      </c>
      <c r="ESG979" s="217">
        <v>2652858.2999999998</v>
      </c>
      <c r="ESH979" s="218" t="s">
        <v>2402</v>
      </c>
      <c r="ESI979" s="219">
        <v>42660</v>
      </c>
      <c r="ESJ979" s="204" t="s">
        <v>34</v>
      </c>
      <c r="ESK979" s="82" t="s">
        <v>2403</v>
      </c>
      <c r="ESL979" s="219">
        <v>42754</v>
      </c>
      <c r="ESM979" s="220">
        <v>222311</v>
      </c>
      <c r="ESN979" s="219">
        <v>42765</v>
      </c>
      <c r="ESO979" s="103"/>
      <c r="ESP979" s="104" t="s">
        <v>30</v>
      </c>
      <c r="ESQ979" s="76" t="s">
        <v>341</v>
      </c>
      <c r="ESR979" s="76" t="s">
        <v>24</v>
      </c>
      <c r="ESS979" s="76" t="s">
        <v>300</v>
      </c>
      <c r="EST979" s="104" t="s">
        <v>24</v>
      </c>
      <c r="ESU979" s="191">
        <v>131291732</v>
      </c>
      <c r="ESV979" s="77" t="s">
        <v>2401</v>
      </c>
      <c r="ESW979" s="217">
        <v>2652858.2999999998</v>
      </c>
      <c r="ESX979" s="218" t="s">
        <v>2402</v>
      </c>
      <c r="ESY979" s="219">
        <v>42660</v>
      </c>
      <c r="ESZ979" s="204" t="s">
        <v>34</v>
      </c>
      <c r="ETA979" s="82" t="s">
        <v>2403</v>
      </c>
      <c r="ETB979" s="219">
        <v>42754</v>
      </c>
      <c r="ETC979" s="220">
        <v>222311</v>
      </c>
      <c r="ETD979" s="219">
        <v>42765</v>
      </c>
      <c r="ETE979" s="103"/>
      <c r="ETF979" s="104" t="s">
        <v>30</v>
      </c>
      <c r="ETG979" s="76" t="s">
        <v>341</v>
      </c>
      <c r="ETH979" s="76" t="s">
        <v>24</v>
      </c>
      <c r="ETI979" s="76" t="s">
        <v>300</v>
      </c>
      <c r="ETJ979" s="104" t="s">
        <v>24</v>
      </c>
      <c r="ETK979" s="191">
        <v>131291732</v>
      </c>
      <c r="ETL979" s="77" t="s">
        <v>2401</v>
      </c>
      <c r="ETM979" s="217">
        <v>2652858.2999999998</v>
      </c>
      <c r="ETN979" s="218" t="s">
        <v>2402</v>
      </c>
      <c r="ETO979" s="219">
        <v>42660</v>
      </c>
      <c r="ETP979" s="204" t="s">
        <v>34</v>
      </c>
      <c r="ETQ979" s="82" t="s">
        <v>2403</v>
      </c>
      <c r="ETR979" s="219">
        <v>42754</v>
      </c>
      <c r="ETS979" s="220">
        <v>222311</v>
      </c>
      <c r="ETT979" s="219">
        <v>42765</v>
      </c>
      <c r="ETU979" s="103"/>
      <c r="ETV979" s="104" t="s">
        <v>30</v>
      </c>
      <c r="ETW979" s="76" t="s">
        <v>341</v>
      </c>
      <c r="ETX979" s="76" t="s">
        <v>24</v>
      </c>
      <c r="ETY979" s="76" t="s">
        <v>300</v>
      </c>
      <c r="ETZ979" s="104" t="s">
        <v>24</v>
      </c>
      <c r="EUA979" s="191">
        <v>131291732</v>
      </c>
      <c r="EUB979" s="77" t="s">
        <v>2401</v>
      </c>
      <c r="EUC979" s="217">
        <v>2652858.2999999998</v>
      </c>
      <c r="EUD979" s="218" t="s">
        <v>2402</v>
      </c>
      <c r="EUE979" s="219">
        <v>42660</v>
      </c>
      <c r="EUF979" s="204" t="s">
        <v>34</v>
      </c>
      <c r="EUG979" s="82" t="s">
        <v>2403</v>
      </c>
      <c r="EUH979" s="219">
        <v>42754</v>
      </c>
      <c r="EUI979" s="220">
        <v>222311</v>
      </c>
      <c r="EUJ979" s="219">
        <v>42765</v>
      </c>
      <c r="EUK979" s="103"/>
      <c r="EUL979" s="104" t="s">
        <v>30</v>
      </c>
      <c r="EUM979" s="76" t="s">
        <v>341</v>
      </c>
      <c r="EUN979" s="76" t="s">
        <v>24</v>
      </c>
      <c r="EUO979" s="76" t="s">
        <v>300</v>
      </c>
      <c r="EUP979" s="104" t="s">
        <v>24</v>
      </c>
      <c r="EUQ979" s="191">
        <v>131291732</v>
      </c>
      <c r="EUR979" s="77" t="s">
        <v>2401</v>
      </c>
      <c r="EUS979" s="217">
        <v>2652858.2999999998</v>
      </c>
      <c r="EUT979" s="218" t="s">
        <v>2402</v>
      </c>
      <c r="EUU979" s="219">
        <v>42660</v>
      </c>
      <c r="EUV979" s="204" t="s">
        <v>34</v>
      </c>
      <c r="EUW979" s="82" t="s">
        <v>2403</v>
      </c>
      <c r="EUX979" s="219">
        <v>42754</v>
      </c>
      <c r="EUY979" s="220">
        <v>222311</v>
      </c>
      <c r="EUZ979" s="219">
        <v>42765</v>
      </c>
      <c r="EVA979" s="103"/>
      <c r="EVB979" s="104" t="s">
        <v>30</v>
      </c>
      <c r="EVC979" s="76" t="s">
        <v>341</v>
      </c>
      <c r="EVD979" s="76" t="s">
        <v>24</v>
      </c>
      <c r="EVE979" s="76" t="s">
        <v>300</v>
      </c>
      <c r="EVF979" s="104" t="s">
        <v>24</v>
      </c>
      <c r="EVG979" s="191">
        <v>131291732</v>
      </c>
      <c r="EVH979" s="77" t="s">
        <v>2401</v>
      </c>
      <c r="EVI979" s="217">
        <v>2652858.2999999998</v>
      </c>
      <c r="EVJ979" s="218" t="s">
        <v>2402</v>
      </c>
      <c r="EVK979" s="219">
        <v>42660</v>
      </c>
      <c r="EVL979" s="204" t="s">
        <v>34</v>
      </c>
      <c r="EVM979" s="82" t="s">
        <v>2403</v>
      </c>
      <c r="EVN979" s="219">
        <v>42754</v>
      </c>
      <c r="EVO979" s="220">
        <v>222311</v>
      </c>
      <c r="EVP979" s="219">
        <v>42765</v>
      </c>
      <c r="EVQ979" s="103"/>
      <c r="EVR979" s="104" t="s">
        <v>30</v>
      </c>
      <c r="EVS979" s="76" t="s">
        <v>341</v>
      </c>
      <c r="EVT979" s="76" t="s">
        <v>24</v>
      </c>
      <c r="EVU979" s="76" t="s">
        <v>300</v>
      </c>
      <c r="EVV979" s="104" t="s">
        <v>24</v>
      </c>
      <c r="EVW979" s="191">
        <v>131291732</v>
      </c>
      <c r="EVX979" s="77" t="s">
        <v>2401</v>
      </c>
      <c r="EVY979" s="217">
        <v>2652858.2999999998</v>
      </c>
      <c r="EVZ979" s="218" t="s">
        <v>2402</v>
      </c>
      <c r="EWA979" s="219">
        <v>42660</v>
      </c>
      <c r="EWB979" s="204" t="s">
        <v>34</v>
      </c>
      <c r="EWC979" s="82" t="s">
        <v>2403</v>
      </c>
      <c r="EWD979" s="219">
        <v>42754</v>
      </c>
      <c r="EWE979" s="220">
        <v>222311</v>
      </c>
      <c r="EWF979" s="219">
        <v>42765</v>
      </c>
      <c r="EWG979" s="103"/>
      <c r="EWH979" s="104" t="s">
        <v>30</v>
      </c>
      <c r="EWI979" s="76" t="s">
        <v>341</v>
      </c>
      <c r="EWJ979" s="76" t="s">
        <v>24</v>
      </c>
      <c r="EWK979" s="76" t="s">
        <v>300</v>
      </c>
      <c r="EWL979" s="104" t="s">
        <v>24</v>
      </c>
      <c r="EWM979" s="191">
        <v>131291732</v>
      </c>
      <c r="EWN979" s="77" t="s">
        <v>2401</v>
      </c>
      <c r="EWO979" s="217">
        <v>2652858.2999999998</v>
      </c>
      <c r="EWP979" s="218" t="s">
        <v>2402</v>
      </c>
      <c r="EWQ979" s="219">
        <v>42660</v>
      </c>
      <c r="EWR979" s="204" t="s">
        <v>34</v>
      </c>
      <c r="EWS979" s="82" t="s">
        <v>2403</v>
      </c>
      <c r="EWT979" s="219">
        <v>42754</v>
      </c>
      <c r="EWU979" s="220">
        <v>222311</v>
      </c>
      <c r="EWV979" s="219">
        <v>42765</v>
      </c>
      <c r="EWW979" s="103"/>
      <c r="EWX979" s="104" t="s">
        <v>30</v>
      </c>
      <c r="EWY979" s="76" t="s">
        <v>341</v>
      </c>
      <c r="EWZ979" s="76" t="s">
        <v>24</v>
      </c>
      <c r="EXA979" s="76" t="s">
        <v>300</v>
      </c>
      <c r="EXB979" s="104" t="s">
        <v>24</v>
      </c>
      <c r="EXC979" s="191">
        <v>131291732</v>
      </c>
      <c r="EXD979" s="77" t="s">
        <v>2401</v>
      </c>
      <c r="EXE979" s="217">
        <v>2652858.2999999998</v>
      </c>
      <c r="EXF979" s="218" t="s">
        <v>2402</v>
      </c>
      <c r="EXG979" s="219">
        <v>42660</v>
      </c>
      <c r="EXH979" s="204" t="s">
        <v>34</v>
      </c>
      <c r="EXI979" s="82" t="s">
        <v>2403</v>
      </c>
      <c r="EXJ979" s="219">
        <v>42754</v>
      </c>
      <c r="EXK979" s="220">
        <v>222311</v>
      </c>
      <c r="EXL979" s="219">
        <v>42765</v>
      </c>
      <c r="EXM979" s="103"/>
      <c r="EXN979" s="104" t="s">
        <v>30</v>
      </c>
      <c r="EXO979" s="76" t="s">
        <v>341</v>
      </c>
      <c r="EXP979" s="76" t="s">
        <v>24</v>
      </c>
      <c r="EXQ979" s="76" t="s">
        <v>300</v>
      </c>
      <c r="EXR979" s="104" t="s">
        <v>24</v>
      </c>
      <c r="EXS979" s="191">
        <v>131291732</v>
      </c>
      <c r="EXT979" s="77" t="s">
        <v>2401</v>
      </c>
      <c r="EXU979" s="217">
        <v>2652858.2999999998</v>
      </c>
      <c r="EXV979" s="218" t="s">
        <v>2402</v>
      </c>
      <c r="EXW979" s="219">
        <v>42660</v>
      </c>
      <c r="EXX979" s="204" t="s">
        <v>34</v>
      </c>
      <c r="EXY979" s="82" t="s">
        <v>2403</v>
      </c>
      <c r="EXZ979" s="219">
        <v>42754</v>
      </c>
      <c r="EYA979" s="220">
        <v>222311</v>
      </c>
      <c r="EYB979" s="219">
        <v>42765</v>
      </c>
      <c r="EYC979" s="103"/>
      <c r="EYD979" s="104" t="s">
        <v>30</v>
      </c>
      <c r="EYE979" s="76" t="s">
        <v>341</v>
      </c>
      <c r="EYF979" s="76" t="s">
        <v>24</v>
      </c>
      <c r="EYG979" s="76" t="s">
        <v>300</v>
      </c>
      <c r="EYH979" s="104" t="s">
        <v>24</v>
      </c>
      <c r="EYI979" s="191">
        <v>131291732</v>
      </c>
      <c r="EYJ979" s="77" t="s">
        <v>2401</v>
      </c>
      <c r="EYK979" s="217">
        <v>2652858.2999999998</v>
      </c>
      <c r="EYL979" s="218" t="s">
        <v>2402</v>
      </c>
      <c r="EYM979" s="219">
        <v>42660</v>
      </c>
      <c r="EYN979" s="204" t="s">
        <v>34</v>
      </c>
      <c r="EYO979" s="82" t="s">
        <v>2403</v>
      </c>
      <c r="EYP979" s="219">
        <v>42754</v>
      </c>
      <c r="EYQ979" s="220">
        <v>222311</v>
      </c>
      <c r="EYR979" s="219">
        <v>42765</v>
      </c>
      <c r="EYS979" s="103"/>
      <c r="EYT979" s="104" t="s">
        <v>30</v>
      </c>
      <c r="EYU979" s="76" t="s">
        <v>341</v>
      </c>
      <c r="EYV979" s="76" t="s">
        <v>24</v>
      </c>
      <c r="EYW979" s="76" t="s">
        <v>300</v>
      </c>
      <c r="EYX979" s="104" t="s">
        <v>24</v>
      </c>
      <c r="EYY979" s="191">
        <v>131291732</v>
      </c>
      <c r="EYZ979" s="77" t="s">
        <v>2401</v>
      </c>
      <c r="EZA979" s="217">
        <v>2652858.2999999998</v>
      </c>
      <c r="EZB979" s="218" t="s">
        <v>2402</v>
      </c>
      <c r="EZC979" s="219">
        <v>42660</v>
      </c>
      <c r="EZD979" s="204" t="s">
        <v>34</v>
      </c>
      <c r="EZE979" s="82" t="s">
        <v>2403</v>
      </c>
      <c r="EZF979" s="219">
        <v>42754</v>
      </c>
      <c r="EZG979" s="220">
        <v>222311</v>
      </c>
      <c r="EZH979" s="219">
        <v>42765</v>
      </c>
      <c r="EZI979" s="103"/>
      <c r="EZJ979" s="104" t="s">
        <v>30</v>
      </c>
      <c r="EZK979" s="76" t="s">
        <v>341</v>
      </c>
      <c r="EZL979" s="76" t="s">
        <v>24</v>
      </c>
      <c r="EZM979" s="76" t="s">
        <v>300</v>
      </c>
      <c r="EZN979" s="104" t="s">
        <v>24</v>
      </c>
      <c r="EZO979" s="191">
        <v>131291732</v>
      </c>
      <c r="EZP979" s="77" t="s">
        <v>2401</v>
      </c>
      <c r="EZQ979" s="217">
        <v>2652858.2999999998</v>
      </c>
      <c r="EZR979" s="218" t="s">
        <v>2402</v>
      </c>
      <c r="EZS979" s="219">
        <v>42660</v>
      </c>
      <c r="EZT979" s="204" t="s">
        <v>34</v>
      </c>
      <c r="EZU979" s="82" t="s">
        <v>2403</v>
      </c>
      <c r="EZV979" s="219">
        <v>42754</v>
      </c>
      <c r="EZW979" s="220">
        <v>222311</v>
      </c>
      <c r="EZX979" s="219">
        <v>42765</v>
      </c>
      <c r="EZY979" s="103"/>
      <c r="EZZ979" s="104" t="s">
        <v>30</v>
      </c>
      <c r="FAA979" s="76" t="s">
        <v>341</v>
      </c>
      <c r="FAB979" s="76" t="s">
        <v>24</v>
      </c>
      <c r="FAC979" s="76" t="s">
        <v>300</v>
      </c>
      <c r="FAD979" s="104" t="s">
        <v>24</v>
      </c>
      <c r="FAE979" s="191">
        <v>131291732</v>
      </c>
      <c r="FAF979" s="77" t="s">
        <v>2401</v>
      </c>
      <c r="FAG979" s="217">
        <v>2652858.2999999998</v>
      </c>
      <c r="FAH979" s="218" t="s">
        <v>2402</v>
      </c>
      <c r="FAI979" s="219">
        <v>42660</v>
      </c>
      <c r="FAJ979" s="204" t="s">
        <v>34</v>
      </c>
      <c r="FAK979" s="82" t="s">
        <v>2403</v>
      </c>
      <c r="FAL979" s="219">
        <v>42754</v>
      </c>
      <c r="FAM979" s="220">
        <v>222311</v>
      </c>
      <c r="FAN979" s="219">
        <v>42765</v>
      </c>
      <c r="FAO979" s="103"/>
      <c r="FAP979" s="104" t="s">
        <v>30</v>
      </c>
      <c r="FAQ979" s="76" t="s">
        <v>341</v>
      </c>
      <c r="FAR979" s="76" t="s">
        <v>24</v>
      </c>
      <c r="FAS979" s="76" t="s">
        <v>300</v>
      </c>
      <c r="FAT979" s="104" t="s">
        <v>24</v>
      </c>
      <c r="FAU979" s="191">
        <v>131291732</v>
      </c>
      <c r="FAV979" s="77" t="s">
        <v>2401</v>
      </c>
      <c r="FAW979" s="217">
        <v>2652858.2999999998</v>
      </c>
      <c r="FAX979" s="218" t="s">
        <v>2402</v>
      </c>
      <c r="FAY979" s="219">
        <v>42660</v>
      </c>
      <c r="FAZ979" s="204" t="s">
        <v>34</v>
      </c>
      <c r="FBA979" s="82" t="s">
        <v>2403</v>
      </c>
      <c r="FBB979" s="219">
        <v>42754</v>
      </c>
      <c r="FBC979" s="220">
        <v>222311</v>
      </c>
      <c r="FBD979" s="219">
        <v>42765</v>
      </c>
      <c r="FBE979" s="103"/>
      <c r="FBF979" s="104" t="s">
        <v>30</v>
      </c>
      <c r="FBG979" s="76" t="s">
        <v>341</v>
      </c>
      <c r="FBH979" s="76" t="s">
        <v>24</v>
      </c>
      <c r="FBI979" s="76" t="s">
        <v>300</v>
      </c>
      <c r="FBJ979" s="104" t="s">
        <v>24</v>
      </c>
      <c r="FBK979" s="191">
        <v>131291732</v>
      </c>
      <c r="FBL979" s="77" t="s">
        <v>2401</v>
      </c>
      <c r="FBM979" s="217">
        <v>2652858.2999999998</v>
      </c>
      <c r="FBN979" s="218" t="s">
        <v>2402</v>
      </c>
      <c r="FBO979" s="219">
        <v>42660</v>
      </c>
      <c r="FBP979" s="204" t="s">
        <v>34</v>
      </c>
      <c r="FBQ979" s="82" t="s">
        <v>2403</v>
      </c>
      <c r="FBR979" s="219">
        <v>42754</v>
      </c>
      <c r="FBS979" s="220">
        <v>222311</v>
      </c>
      <c r="FBT979" s="219">
        <v>42765</v>
      </c>
      <c r="FBU979" s="103"/>
      <c r="FBV979" s="104" t="s">
        <v>30</v>
      </c>
      <c r="FBW979" s="76" t="s">
        <v>341</v>
      </c>
      <c r="FBX979" s="76" t="s">
        <v>24</v>
      </c>
      <c r="FBY979" s="76" t="s">
        <v>300</v>
      </c>
      <c r="FBZ979" s="104" t="s">
        <v>24</v>
      </c>
      <c r="FCA979" s="191">
        <v>131291732</v>
      </c>
      <c r="FCB979" s="77" t="s">
        <v>2401</v>
      </c>
      <c r="FCC979" s="217">
        <v>2652858.2999999998</v>
      </c>
      <c r="FCD979" s="218" t="s">
        <v>2402</v>
      </c>
      <c r="FCE979" s="219">
        <v>42660</v>
      </c>
      <c r="FCF979" s="204" t="s">
        <v>34</v>
      </c>
      <c r="FCG979" s="82" t="s">
        <v>2403</v>
      </c>
      <c r="FCH979" s="219">
        <v>42754</v>
      </c>
      <c r="FCI979" s="220">
        <v>222311</v>
      </c>
      <c r="FCJ979" s="219">
        <v>42765</v>
      </c>
      <c r="FCK979" s="103"/>
      <c r="FCL979" s="104" t="s">
        <v>30</v>
      </c>
      <c r="FCM979" s="76" t="s">
        <v>341</v>
      </c>
      <c r="FCN979" s="76" t="s">
        <v>24</v>
      </c>
      <c r="FCO979" s="76" t="s">
        <v>300</v>
      </c>
      <c r="FCP979" s="104" t="s">
        <v>24</v>
      </c>
      <c r="FCQ979" s="191">
        <v>131291732</v>
      </c>
      <c r="FCR979" s="77" t="s">
        <v>2401</v>
      </c>
      <c r="FCS979" s="217">
        <v>2652858.2999999998</v>
      </c>
      <c r="FCT979" s="218" t="s">
        <v>2402</v>
      </c>
      <c r="FCU979" s="219">
        <v>42660</v>
      </c>
      <c r="FCV979" s="204" t="s">
        <v>34</v>
      </c>
      <c r="FCW979" s="82" t="s">
        <v>2403</v>
      </c>
      <c r="FCX979" s="219">
        <v>42754</v>
      </c>
      <c r="FCY979" s="220">
        <v>222311</v>
      </c>
      <c r="FCZ979" s="219">
        <v>42765</v>
      </c>
      <c r="FDA979" s="103"/>
      <c r="FDB979" s="104" t="s">
        <v>30</v>
      </c>
      <c r="FDC979" s="76" t="s">
        <v>341</v>
      </c>
      <c r="FDD979" s="76" t="s">
        <v>24</v>
      </c>
      <c r="FDE979" s="76" t="s">
        <v>300</v>
      </c>
      <c r="FDF979" s="104" t="s">
        <v>24</v>
      </c>
      <c r="FDG979" s="191">
        <v>131291732</v>
      </c>
      <c r="FDH979" s="77" t="s">
        <v>2401</v>
      </c>
      <c r="FDI979" s="217">
        <v>2652858.2999999998</v>
      </c>
      <c r="FDJ979" s="218" t="s">
        <v>2402</v>
      </c>
      <c r="FDK979" s="219">
        <v>42660</v>
      </c>
      <c r="FDL979" s="204" t="s">
        <v>34</v>
      </c>
      <c r="FDM979" s="82" t="s">
        <v>2403</v>
      </c>
      <c r="FDN979" s="219">
        <v>42754</v>
      </c>
      <c r="FDO979" s="220">
        <v>222311</v>
      </c>
      <c r="FDP979" s="219">
        <v>42765</v>
      </c>
      <c r="FDQ979" s="103"/>
      <c r="FDR979" s="104" t="s">
        <v>30</v>
      </c>
      <c r="FDS979" s="76" t="s">
        <v>341</v>
      </c>
      <c r="FDT979" s="76" t="s">
        <v>24</v>
      </c>
      <c r="FDU979" s="76" t="s">
        <v>300</v>
      </c>
      <c r="FDV979" s="104" t="s">
        <v>24</v>
      </c>
      <c r="FDW979" s="191">
        <v>131291732</v>
      </c>
      <c r="FDX979" s="77" t="s">
        <v>2401</v>
      </c>
      <c r="FDY979" s="217">
        <v>2652858.2999999998</v>
      </c>
      <c r="FDZ979" s="218" t="s">
        <v>2402</v>
      </c>
      <c r="FEA979" s="219">
        <v>42660</v>
      </c>
      <c r="FEB979" s="204" t="s">
        <v>34</v>
      </c>
      <c r="FEC979" s="82" t="s">
        <v>2403</v>
      </c>
      <c r="FED979" s="219">
        <v>42754</v>
      </c>
      <c r="FEE979" s="220">
        <v>222311</v>
      </c>
      <c r="FEF979" s="219">
        <v>42765</v>
      </c>
      <c r="FEG979" s="103"/>
      <c r="FEH979" s="104" t="s">
        <v>30</v>
      </c>
      <c r="FEI979" s="76" t="s">
        <v>341</v>
      </c>
      <c r="FEJ979" s="76" t="s">
        <v>24</v>
      </c>
      <c r="FEK979" s="76" t="s">
        <v>300</v>
      </c>
      <c r="FEL979" s="104" t="s">
        <v>24</v>
      </c>
      <c r="FEM979" s="191">
        <v>131291732</v>
      </c>
      <c r="FEN979" s="77" t="s">
        <v>2401</v>
      </c>
      <c r="FEO979" s="217">
        <v>2652858.2999999998</v>
      </c>
      <c r="FEP979" s="218" t="s">
        <v>2402</v>
      </c>
      <c r="FEQ979" s="219">
        <v>42660</v>
      </c>
      <c r="FER979" s="204" t="s">
        <v>34</v>
      </c>
      <c r="FES979" s="82" t="s">
        <v>2403</v>
      </c>
      <c r="FET979" s="219">
        <v>42754</v>
      </c>
      <c r="FEU979" s="220">
        <v>222311</v>
      </c>
      <c r="FEV979" s="219">
        <v>42765</v>
      </c>
      <c r="FEW979" s="103"/>
      <c r="FEX979" s="104" t="s">
        <v>30</v>
      </c>
      <c r="FEY979" s="76" t="s">
        <v>341</v>
      </c>
      <c r="FEZ979" s="76" t="s">
        <v>24</v>
      </c>
      <c r="FFA979" s="76" t="s">
        <v>300</v>
      </c>
      <c r="FFB979" s="104" t="s">
        <v>24</v>
      </c>
      <c r="FFC979" s="191">
        <v>131291732</v>
      </c>
      <c r="FFD979" s="77" t="s">
        <v>2401</v>
      </c>
      <c r="FFE979" s="217">
        <v>2652858.2999999998</v>
      </c>
      <c r="FFF979" s="218" t="s">
        <v>2402</v>
      </c>
      <c r="FFG979" s="219">
        <v>42660</v>
      </c>
      <c r="FFH979" s="204" t="s">
        <v>34</v>
      </c>
      <c r="FFI979" s="82" t="s">
        <v>2403</v>
      </c>
      <c r="FFJ979" s="219">
        <v>42754</v>
      </c>
      <c r="FFK979" s="220">
        <v>222311</v>
      </c>
      <c r="FFL979" s="219">
        <v>42765</v>
      </c>
      <c r="FFM979" s="103"/>
      <c r="FFN979" s="104" t="s">
        <v>30</v>
      </c>
      <c r="FFO979" s="76" t="s">
        <v>341</v>
      </c>
      <c r="FFP979" s="76" t="s">
        <v>24</v>
      </c>
      <c r="FFQ979" s="76" t="s">
        <v>300</v>
      </c>
      <c r="FFR979" s="104" t="s">
        <v>24</v>
      </c>
      <c r="FFS979" s="191">
        <v>131291732</v>
      </c>
      <c r="FFT979" s="77" t="s">
        <v>2401</v>
      </c>
      <c r="FFU979" s="217">
        <v>2652858.2999999998</v>
      </c>
      <c r="FFV979" s="218" t="s">
        <v>2402</v>
      </c>
      <c r="FFW979" s="219">
        <v>42660</v>
      </c>
      <c r="FFX979" s="204" t="s">
        <v>34</v>
      </c>
      <c r="FFY979" s="82" t="s">
        <v>2403</v>
      </c>
      <c r="FFZ979" s="219">
        <v>42754</v>
      </c>
      <c r="FGA979" s="220">
        <v>222311</v>
      </c>
      <c r="FGB979" s="219">
        <v>42765</v>
      </c>
      <c r="FGC979" s="103"/>
      <c r="FGD979" s="104" t="s">
        <v>30</v>
      </c>
      <c r="FGE979" s="76" t="s">
        <v>341</v>
      </c>
      <c r="FGF979" s="76" t="s">
        <v>24</v>
      </c>
      <c r="FGG979" s="76" t="s">
        <v>300</v>
      </c>
      <c r="FGH979" s="104" t="s">
        <v>24</v>
      </c>
      <c r="FGI979" s="191">
        <v>131291732</v>
      </c>
      <c r="FGJ979" s="77" t="s">
        <v>2401</v>
      </c>
      <c r="FGK979" s="217">
        <v>2652858.2999999998</v>
      </c>
      <c r="FGL979" s="218" t="s">
        <v>2402</v>
      </c>
      <c r="FGM979" s="219">
        <v>42660</v>
      </c>
      <c r="FGN979" s="204" t="s">
        <v>34</v>
      </c>
      <c r="FGO979" s="82" t="s">
        <v>2403</v>
      </c>
      <c r="FGP979" s="219">
        <v>42754</v>
      </c>
      <c r="FGQ979" s="220">
        <v>222311</v>
      </c>
      <c r="FGR979" s="219">
        <v>42765</v>
      </c>
      <c r="FGS979" s="103"/>
      <c r="FGT979" s="104" t="s">
        <v>30</v>
      </c>
      <c r="FGU979" s="76" t="s">
        <v>341</v>
      </c>
      <c r="FGV979" s="76" t="s">
        <v>24</v>
      </c>
      <c r="FGW979" s="76" t="s">
        <v>300</v>
      </c>
      <c r="FGX979" s="104" t="s">
        <v>24</v>
      </c>
      <c r="FGY979" s="191">
        <v>131291732</v>
      </c>
      <c r="FGZ979" s="77" t="s">
        <v>2401</v>
      </c>
      <c r="FHA979" s="217">
        <v>2652858.2999999998</v>
      </c>
      <c r="FHB979" s="218" t="s">
        <v>2402</v>
      </c>
      <c r="FHC979" s="219">
        <v>42660</v>
      </c>
      <c r="FHD979" s="204" t="s">
        <v>34</v>
      </c>
      <c r="FHE979" s="82" t="s">
        <v>2403</v>
      </c>
      <c r="FHF979" s="219">
        <v>42754</v>
      </c>
      <c r="FHG979" s="220">
        <v>222311</v>
      </c>
      <c r="FHH979" s="219">
        <v>42765</v>
      </c>
      <c r="FHI979" s="103"/>
      <c r="FHJ979" s="104" t="s">
        <v>30</v>
      </c>
      <c r="FHK979" s="76" t="s">
        <v>341</v>
      </c>
      <c r="FHL979" s="76" t="s">
        <v>24</v>
      </c>
      <c r="FHM979" s="76" t="s">
        <v>300</v>
      </c>
      <c r="FHN979" s="104" t="s">
        <v>24</v>
      </c>
      <c r="FHO979" s="191">
        <v>131291732</v>
      </c>
      <c r="FHP979" s="77" t="s">
        <v>2401</v>
      </c>
      <c r="FHQ979" s="217">
        <v>2652858.2999999998</v>
      </c>
      <c r="FHR979" s="218" t="s">
        <v>2402</v>
      </c>
      <c r="FHS979" s="219">
        <v>42660</v>
      </c>
      <c r="FHT979" s="204" t="s">
        <v>34</v>
      </c>
      <c r="FHU979" s="82" t="s">
        <v>2403</v>
      </c>
      <c r="FHV979" s="219">
        <v>42754</v>
      </c>
      <c r="FHW979" s="220">
        <v>222311</v>
      </c>
      <c r="FHX979" s="219">
        <v>42765</v>
      </c>
      <c r="FHY979" s="103"/>
      <c r="FHZ979" s="104" t="s">
        <v>30</v>
      </c>
      <c r="FIA979" s="76" t="s">
        <v>341</v>
      </c>
      <c r="FIB979" s="76" t="s">
        <v>24</v>
      </c>
      <c r="FIC979" s="76" t="s">
        <v>300</v>
      </c>
      <c r="FID979" s="104" t="s">
        <v>24</v>
      </c>
      <c r="FIE979" s="191">
        <v>131291732</v>
      </c>
      <c r="FIF979" s="77" t="s">
        <v>2401</v>
      </c>
      <c r="FIG979" s="217">
        <v>2652858.2999999998</v>
      </c>
      <c r="FIH979" s="218" t="s">
        <v>2402</v>
      </c>
      <c r="FII979" s="219">
        <v>42660</v>
      </c>
      <c r="FIJ979" s="204" t="s">
        <v>34</v>
      </c>
      <c r="FIK979" s="82" t="s">
        <v>2403</v>
      </c>
      <c r="FIL979" s="219">
        <v>42754</v>
      </c>
      <c r="FIM979" s="220">
        <v>222311</v>
      </c>
      <c r="FIN979" s="219">
        <v>42765</v>
      </c>
      <c r="FIO979" s="103"/>
      <c r="FIP979" s="104" t="s">
        <v>30</v>
      </c>
      <c r="FIQ979" s="76" t="s">
        <v>341</v>
      </c>
      <c r="FIR979" s="76" t="s">
        <v>24</v>
      </c>
      <c r="FIS979" s="76" t="s">
        <v>300</v>
      </c>
      <c r="FIT979" s="104" t="s">
        <v>24</v>
      </c>
      <c r="FIU979" s="191">
        <v>131291732</v>
      </c>
      <c r="FIV979" s="77" t="s">
        <v>2401</v>
      </c>
      <c r="FIW979" s="217">
        <v>2652858.2999999998</v>
      </c>
      <c r="FIX979" s="218" t="s">
        <v>2402</v>
      </c>
      <c r="FIY979" s="219">
        <v>42660</v>
      </c>
      <c r="FIZ979" s="204" t="s">
        <v>34</v>
      </c>
      <c r="FJA979" s="82" t="s">
        <v>2403</v>
      </c>
      <c r="FJB979" s="219">
        <v>42754</v>
      </c>
      <c r="FJC979" s="220">
        <v>222311</v>
      </c>
      <c r="FJD979" s="219">
        <v>42765</v>
      </c>
      <c r="FJE979" s="103"/>
      <c r="FJF979" s="104" t="s">
        <v>30</v>
      </c>
      <c r="FJG979" s="76" t="s">
        <v>341</v>
      </c>
      <c r="FJH979" s="76" t="s">
        <v>24</v>
      </c>
      <c r="FJI979" s="76" t="s">
        <v>300</v>
      </c>
      <c r="FJJ979" s="104" t="s">
        <v>24</v>
      </c>
      <c r="FJK979" s="191">
        <v>131291732</v>
      </c>
      <c r="FJL979" s="77" t="s">
        <v>2401</v>
      </c>
      <c r="FJM979" s="217">
        <v>2652858.2999999998</v>
      </c>
      <c r="FJN979" s="218" t="s">
        <v>2402</v>
      </c>
      <c r="FJO979" s="219">
        <v>42660</v>
      </c>
      <c r="FJP979" s="204" t="s">
        <v>34</v>
      </c>
      <c r="FJQ979" s="82" t="s">
        <v>2403</v>
      </c>
      <c r="FJR979" s="219">
        <v>42754</v>
      </c>
      <c r="FJS979" s="220">
        <v>222311</v>
      </c>
      <c r="FJT979" s="219">
        <v>42765</v>
      </c>
      <c r="FJU979" s="103"/>
      <c r="FJV979" s="104" t="s">
        <v>30</v>
      </c>
      <c r="FJW979" s="76" t="s">
        <v>341</v>
      </c>
      <c r="FJX979" s="76" t="s">
        <v>24</v>
      </c>
      <c r="FJY979" s="76" t="s">
        <v>300</v>
      </c>
      <c r="FJZ979" s="104" t="s">
        <v>24</v>
      </c>
      <c r="FKA979" s="191">
        <v>131291732</v>
      </c>
      <c r="FKB979" s="77" t="s">
        <v>2401</v>
      </c>
      <c r="FKC979" s="217">
        <v>2652858.2999999998</v>
      </c>
      <c r="FKD979" s="218" t="s">
        <v>2402</v>
      </c>
      <c r="FKE979" s="219">
        <v>42660</v>
      </c>
      <c r="FKF979" s="204" t="s">
        <v>34</v>
      </c>
      <c r="FKG979" s="82" t="s">
        <v>2403</v>
      </c>
      <c r="FKH979" s="219">
        <v>42754</v>
      </c>
      <c r="FKI979" s="220">
        <v>222311</v>
      </c>
      <c r="FKJ979" s="219">
        <v>42765</v>
      </c>
      <c r="FKK979" s="103"/>
      <c r="FKL979" s="104" t="s">
        <v>30</v>
      </c>
      <c r="FKM979" s="76" t="s">
        <v>341</v>
      </c>
      <c r="FKN979" s="76" t="s">
        <v>24</v>
      </c>
      <c r="FKO979" s="76" t="s">
        <v>300</v>
      </c>
      <c r="FKP979" s="104" t="s">
        <v>24</v>
      </c>
      <c r="FKQ979" s="191">
        <v>131291732</v>
      </c>
      <c r="FKR979" s="77" t="s">
        <v>2401</v>
      </c>
      <c r="FKS979" s="217">
        <v>2652858.2999999998</v>
      </c>
      <c r="FKT979" s="218" t="s">
        <v>2402</v>
      </c>
      <c r="FKU979" s="219">
        <v>42660</v>
      </c>
      <c r="FKV979" s="204" t="s">
        <v>34</v>
      </c>
      <c r="FKW979" s="82" t="s">
        <v>2403</v>
      </c>
      <c r="FKX979" s="219">
        <v>42754</v>
      </c>
      <c r="FKY979" s="220">
        <v>222311</v>
      </c>
      <c r="FKZ979" s="219">
        <v>42765</v>
      </c>
      <c r="FLA979" s="103"/>
      <c r="FLB979" s="104" t="s">
        <v>30</v>
      </c>
      <c r="FLC979" s="76" t="s">
        <v>341</v>
      </c>
      <c r="FLD979" s="76" t="s">
        <v>24</v>
      </c>
      <c r="FLE979" s="76" t="s">
        <v>300</v>
      </c>
      <c r="FLF979" s="104" t="s">
        <v>24</v>
      </c>
      <c r="FLG979" s="191">
        <v>131291732</v>
      </c>
      <c r="FLH979" s="77" t="s">
        <v>2401</v>
      </c>
      <c r="FLI979" s="217">
        <v>2652858.2999999998</v>
      </c>
      <c r="FLJ979" s="218" t="s">
        <v>2402</v>
      </c>
      <c r="FLK979" s="219">
        <v>42660</v>
      </c>
      <c r="FLL979" s="204" t="s">
        <v>34</v>
      </c>
      <c r="FLM979" s="82" t="s">
        <v>2403</v>
      </c>
      <c r="FLN979" s="219">
        <v>42754</v>
      </c>
      <c r="FLO979" s="220">
        <v>222311</v>
      </c>
      <c r="FLP979" s="219">
        <v>42765</v>
      </c>
      <c r="FLQ979" s="103"/>
      <c r="FLR979" s="104" t="s">
        <v>30</v>
      </c>
      <c r="FLS979" s="76" t="s">
        <v>341</v>
      </c>
      <c r="FLT979" s="76" t="s">
        <v>24</v>
      </c>
      <c r="FLU979" s="76" t="s">
        <v>300</v>
      </c>
      <c r="FLV979" s="104" t="s">
        <v>24</v>
      </c>
      <c r="FLW979" s="191">
        <v>131291732</v>
      </c>
      <c r="FLX979" s="77" t="s">
        <v>2401</v>
      </c>
      <c r="FLY979" s="217">
        <v>2652858.2999999998</v>
      </c>
      <c r="FLZ979" s="218" t="s">
        <v>2402</v>
      </c>
      <c r="FMA979" s="219">
        <v>42660</v>
      </c>
      <c r="FMB979" s="204" t="s">
        <v>34</v>
      </c>
      <c r="FMC979" s="82" t="s">
        <v>2403</v>
      </c>
      <c r="FMD979" s="219">
        <v>42754</v>
      </c>
      <c r="FME979" s="220">
        <v>222311</v>
      </c>
      <c r="FMF979" s="219">
        <v>42765</v>
      </c>
      <c r="FMG979" s="103"/>
      <c r="FMH979" s="104" t="s">
        <v>30</v>
      </c>
      <c r="FMI979" s="76" t="s">
        <v>341</v>
      </c>
      <c r="FMJ979" s="76" t="s">
        <v>24</v>
      </c>
      <c r="FMK979" s="76" t="s">
        <v>300</v>
      </c>
      <c r="FML979" s="104" t="s">
        <v>24</v>
      </c>
      <c r="FMM979" s="191">
        <v>131291732</v>
      </c>
      <c r="FMN979" s="77" t="s">
        <v>2401</v>
      </c>
      <c r="FMO979" s="217">
        <v>2652858.2999999998</v>
      </c>
      <c r="FMP979" s="218" t="s">
        <v>2402</v>
      </c>
      <c r="FMQ979" s="219">
        <v>42660</v>
      </c>
      <c r="FMR979" s="204" t="s">
        <v>34</v>
      </c>
      <c r="FMS979" s="82" t="s">
        <v>2403</v>
      </c>
      <c r="FMT979" s="219">
        <v>42754</v>
      </c>
      <c r="FMU979" s="220">
        <v>222311</v>
      </c>
      <c r="FMV979" s="219">
        <v>42765</v>
      </c>
      <c r="FMW979" s="103"/>
      <c r="FMX979" s="104" t="s">
        <v>30</v>
      </c>
      <c r="FMY979" s="76" t="s">
        <v>341</v>
      </c>
      <c r="FMZ979" s="76" t="s">
        <v>24</v>
      </c>
      <c r="FNA979" s="76" t="s">
        <v>300</v>
      </c>
      <c r="FNB979" s="104" t="s">
        <v>24</v>
      </c>
      <c r="FNC979" s="191">
        <v>131291732</v>
      </c>
      <c r="FND979" s="77" t="s">
        <v>2401</v>
      </c>
      <c r="FNE979" s="217">
        <v>2652858.2999999998</v>
      </c>
      <c r="FNF979" s="218" t="s">
        <v>2402</v>
      </c>
      <c r="FNG979" s="219">
        <v>42660</v>
      </c>
      <c r="FNH979" s="204" t="s">
        <v>34</v>
      </c>
      <c r="FNI979" s="82" t="s">
        <v>2403</v>
      </c>
      <c r="FNJ979" s="219">
        <v>42754</v>
      </c>
      <c r="FNK979" s="220">
        <v>222311</v>
      </c>
      <c r="FNL979" s="219">
        <v>42765</v>
      </c>
      <c r="FNM979" s="103"/>
      <c r="FNN979" s="104" t="s">
        <v>30</v>
      </c>
      <c r="FNO979" s="76" t="s">
        <v>341</v>
      </c>
      <c r="FNP979" s="76" t="s">
        <v>24</v>
      </c>
      <c r="FNQ979" s="76" t="s">
        <v>300</v>
      </c>
      <c r="FNR979" s="104" t="s">
        <v>24</v>
      </c>
      <c r="FNS979" s="191">
        <v>131291732</v>
      </c>
      <c r="FNT979" s="77" t="s">
        <v>2401</v>
      </c>
      <c r="FNU979" s="217">
        <v>2652858.2999999998</v>
      </c>
      <c r="FNV979" s="218" t="s">
        <v>2402</v>
      </c>
      <c r="FNW979" s="219">
        <v>42660</v>
      </c>
      <c r="FNX979" s="204" t="s">
        <v>34</v>
      </c>
      <c r="FNY979" s="82" t="s">
        <v>2403</v>
      </c>
      <c r="FNZ979" s="219">
        <v>42754</v>
      </c>
      <c r="FOA979" s="220">
        <v>222311</v>
      </c>
      <c r="FOB979" s="219">
        <v>42765</v>
      </c>
      <c r="FOC979" s="103"/>
      <c r="FOD979" s="104" t="s">
        <v>30</v>
      </c>
      <c r="FOE979" s="76" t="s">
        <v>341</v>
      </c>
      <c r="FOF979" s="76" t="s">
        <v>24</v>
      </c>
      <c r="FOG979" s="76" t="s">
        <v>300</v>
      </c>
      <c r="FOH979" s="104" t="s">
        <v>24</v>
      </c>
      <c r="FOI979" s="191">
        <v>131291732</v>
      </c>
      <c r="FOJ979" s="77" t="s">
        <v>2401</v>
      </c>
      <c r="FOK979" s="217">
        <v>2652858.2999999998</v>
      </c>
      <c r="FOL979" s="218" t="s">
        <v>2402</v>
      </c>
      <c r="FOM979" s="219">
        <v>42660</v>
      </c>
      <c r="FON979" s="204" t="s">
        <v>34</v>
      </c>
      <c r="FOO979" s="82" t="s">
        <v>2403</v>
      </c>
      <c r="FOP979" s="219">
        <v>42754</v>
      </c>
      <c r="FOQ979" s="220">
        <v>222311</v>
      </c>
      <c r="FOR979" s="219">
        <v>42765</v>
      </c>
      <c r="FOS979" s="103"/>
      <c r="FOT979" s="104" t="s">
        <v>30</v>
      </c>
      <c r="FOU979" s="76" t="s">
        <v>341</v>
      </c>
      <c r="FOV979" s="76" t="s">
        <v>24</v>
      </c>
      <c r="FOW979" s="76" t="s">
        <v>300</v>
      </c>
      <c r="FOX979" s="104" t="s">
        <v>24</v>
      </c>
      <c r="FOY979" s="191">
        <v>131291732</v>
      </c>
      <c r="FOZ979" s="77" t="s">
        <v>2401</v>
      </c>
      <c r="FPA979" s="217">
        <v>2652858.2999999998</v>
      </c>
      <c r="FPB979" s="218" t="s">
        <v>2402</v>
      </c>
      <c r="FPC979" s="219">
        <v>42660</v>
      </c>
      <c r="FPD979" s="204" t="s">
        <v>34</v>
      </c>
      <c r="FPE979" s="82" t="s">
        <v>2403</v>
      </c>
      <c r="FPF979" s="219">
        <v>42754</v>
      </c>
      <c r="FPG979" s="220">
        <v>222311</v>
      </c>
      <c r="FPH979" s="219">
        <v>42765</v>
      </c>
      <c r="FPI979" s="103"/>
      <c r="FPJ979" s="104" t="s">
        <v>30</v>
      </c>
      <c r="FPK979" s="76" t="s">
        <v>341</v>
      </c>
      <c r="FPL979" s="76" t="s">
        <v>24</v>
      </c>
      <c r="FPM979" s="76" t="s">
        <v>300</v>
      </c>
      <c r="FPN979" s="104" t="s">
        <v>24</v>
      </c>
      <c r="FPO979" s="191">
        <v>131291732</v>
      </c>
      <c r="FPP979" s="77" t="s">
        <v>2401</v>
      </c>
      <c r="FPQ979" s="217">
        <v>2652858.2999999998</v>
      </c>
      <c r="FPR979" s="218" t="s">
        <v>2402</v>
      </c>
      <c r="FPS979" s="219">
        <v>42660</v>
      </c>
      <c r="FPT979" s="204" t="s">
        <v>34</v>
      </c>
      <c r="FPU979" s="82" t="s">
        <v>2403</v>
      </c>
      <c r="FPV979" s="219">
        <v>42754</v>
      </c>
      <c r="FPW979" s="220">
        <v>222311</v>
      </c>
      <c r="FPX979" s="219">
        <v>42765</v>
      </c>
      <c r="FPY979" s="103"/>
      <c r="FPZ979" s="104" t="s">
        <v>30</v>
      </c>
      <c r="FQA979" s="76" t="s">
        <v>341</v>
      </c>
      <c r="FQB979" s="76" t="s">
        <v>24</v>
      </c>
      <c r="FQC979" s="76" t="s">
        <v>300</v>
      </c>
      <c r="FQD979" s="104" t="s">
        <v>24</v>
      </c>
      <c r="FQE979" s="191">
        <v>131291732</v>
      </c>
      <c r="FQF979" s="77" t="s">
        <v>2401</v>
      </c>
      <c r="FQG979" s="217">
        <v>2652858.2999999998</v>
      </c>
      <c r="FQH979" s="218" t="s">
        <v>2402</v>
      </c>
      <c r="FQI979" s="219">
        <v>42660</v>
      </c>
      <c r="FQJ979" s="204" t="s">
        <v>34</v>
      </c>
      <c r="FQK979" s="82" t="s">
        <v>2403</v>
      </c>
      <c r="FQL979" s="219">
        <v>42754</v>
      </c>
      <c r="FQM979" s="220">
        <v>222311</v>
      </c>
      <c r="FQN979" s="219">
        <v>42765</v>
      </c>
      <c r="FQO979" s="103"/>
      <c r="FQP979" s="104" t="s">
        <v>30</v>
      </c>
      <c r="FQQ979" s="76" t="s">
        <v>341</v>
      </c>
      <c r="FQR979" s="76" t="s">
        <v>24</v>
      </c>
      <c r="FQS979" s="76" t="s">
        <v>300</v>
      </c>
      <c r="FQT979" s="104" t="s">
        <v>24</v>
      </c>
      <c r="FQU979" s="191">
        <v>131291732</v>
      </c>
      <c r="FQV979" s="77" t="s">
        <v>2401</v>
      </c>
      <c r="FQW979" s="217">
        <v>2652858.2999999998</v>
      </c>
      <c r="FQX979" s="218" t="s">
        <v>2402</v>
      </c>
      <c r="FQY979" s="219">
        <v>42660</v>
      </c>
      <c r="FQZ979" s="204" t="s">
        <v>34</v>
      </c>
      <c r="FRA979" s="82" t="s">
        <v>2403</v>
      </c>
      <c r="FRB979" s="219">
        <v>42754</v>
      </c>
      <c r="FRC979" s="220">
        <v>222311</v>
      </c>
      <c r="FRD979" s="219">
        <v>42765</v>
      </c>
      <c r="FRE979" s="103"/>
      <c r="FRF979" s="104" t="s">
        <v>30</v>
      </c>
      <c r="FRG979" s="76" t="s">
        <v>341</v>
      </c>
      <c r="FRH979" s="76" t="s">
        <v>24</v>
      </c>
      <c r="FRI979" s="76" t="s">
        <v>300</v>
      </c>
      <c r="FRJ979" s="104" t="s">
        <v>24</v>
      </c>
      <c r="FRK979" s="191">
        <v>131291732</v>
      </c>
      <c r="FRL979" s="77" t="s">
        <v>2401</v>
      </c>
      <c r="FRM979" s="217">
        <v>2652858.2999999998</v>
      </c>
      <c r="FRN979" s="218" t="s">
        <v>2402</v>
      </c>
      <c r="FRO979" s="219">
        <v>42660</v>
      </c>
      <c r="FRP979" s="204" t="s">
        <v>34</v>
      </c>
      <c r="FRQ979" s="82" t="s">
        <v>2403</v>
      </c>
      <c r="FRR979" s="219">
        <v>42754</v>
      </c>
      <c r="FRS979" s="220">
        <v>222311</v>
      </c>
      <c r="FRT979" s="219">
        <v>42765</v>
      </c>
      <c r="FRU979" s="103"/>
      <c r="FRV979" s="104" t="s">
        <v>30</v>
      </c>
      <c r="FRW979" s="76" t="s">
        <v>341</v>
      </c>
      <c r="FRX979" s="76" t="s">
        <v>24</v>
      </c>
      <c r="FRY979" s="76" t="s">
        <v>300</v>
      </c>
      <c r="FRZ979" s="104" t="s">
        <v>24</v>
      </c>
      <c r="FSA979" s="191">
        <v>131291732</v>
      </c>
      <c r="FSB979" s="77" t="s">
        <v>2401</v>
      </c>
      <c r="FSC979" s="217">
        <v>2652858.2999999998</v>
      </c>
      <c r="FSD979" s="218" t="s">
        <v>2402</v>
      </c>
      <c r="FSE979" s="219">
        <v>42660</v>
      </c>
      <c r="FSF979" s="204" t="s">
        <v>34</v>
      </c>
      <c r="FSG979" s="82" t="s">
        <v>2403</v>
      </c>
      <c r="FSH979" s="219">
        <v>42754</v>
      </c>
      <c r="FSI979" s="220">
        <v>222311</v>
      </c>
      <c r="FSJ979" s="219">
        <v>42765</v>
      </c>
      <c r="FSK979" s="103"/>
      <c r="FSL979" s="104" t="s">
        <v>30</v>
      </c>
      <c r="FSM979" s="76" t="s">
        <v>341</v>
      </c>
      <c r="FSN979" s="76" t="s">
        <v>24</v>
      </c>
      <c r="FSO979" s="76" t="s">
        <v>300</v>
      </c>
      <c r="FSP979" s="104" t="s">
        <v>24</v>
      </c>
      <c r="FSQ979" s="191">
        <v>131291732</v>
      </c>
      <c r="FSR979" s="77" t="s">
        <v>2401</v>
      </c>
      <c r="FSS979" s="217">
        <v>2652858.2999999998</v>
      </c>
      <c r="FST979" s="218" t="s">
        <v>2402</v>
      </c>
      <c r="FSU979" s="219">
        <v>42660</v>
      </c>
      <c r="FSV979" s="204" t="s">
        <v>34</v>
      </c>
      <c r="FSW979" s="82" t="s">
        <v>2403</v>
      </c>
      <c r="FSX979" s="219">
        <v>42754</v>
      </c>
      <c r="FSY979" s="220">
        <v>222311</v>
      </c>
      <c r="FSZ979" s="219">
        <v>42765</v>
      </c>
      <c r="FTA979" s="103"/>
      <c r="FTB979" s="104" t="s">
        <v>30</v>
      </c>
      <c r="FTC979" s="76" t="s">
        <v>341</v>
      </c>
      <c r="FTD979" s="76" t="s">
        <v>24</v>
      </c>
      <c r="FTE979" s="76" t="s">
        <v>300</v>
      </c>
      <c r="FTF979" s="104" t="s">
        <v>24</v>
      </c>
      <c r="FTG979" s="191">
        <v>131291732</v>
      </c>
      <c r="FTH979" s="77" t="s">
        <v>2401</v>
      </c>
      <c r="FTI979" s="217">
        <v>2652858.2999999998</v>
      </c>
      <c r="FTJ979" s="218" t="s">
        <v>2402</v>
      </c>
      <c r="FTK979" s="219">
        <v>42660</v>
      </c>
      <c r="FTL979" s="204" t="s">
        <v>34</v>
      </c>
      <c r="FTM979" s="82" t="s">
        <v>2403</v>
      </c>
      <c r="FTN979" s="219">
        <v>42754</v>
      </c>
      <c r="FTO979" s="220">
        <v>222311</v>
      </c>
      <c r="FTP979" s="219">
        <v>42765</v>
      </c>
      <c r="FTQ979" s="103"/>
      <c r="FTR979" s="104" t="s">
        <v>30</v>
      </c>
      <c r="FTS979" s="76" t="s">
        <v>341</v>
      </c>
      <c r="FTT979" s="76" t="s">
        <v>24</v>
      </c>
      <c r="FTU979" s="76" t="s">
        <v>300</v>
      </c>
      <c r="FTV979" s="104" t="s">
        <v>24</v>
      </c>
      <c r="FTW979" s="191">
        <v>131291732</v>
      </c>
      <c r="FTX979" s="77" t="s">
        <v>2401</v>
      </c>
      <c r="FTY979" s="217">
        <v>2652858.2999999998</v>
      </c>
      <c r="FTZ979" s="218" t="s">
        <v>2402</v>
      </c>
      <c r="FUA979" s="219">
        <v>42660</v>
      </c>
      <c r="FUB979" s="204" t="s">
        <v>34</v>
      </c>
      <c r="FUC979" s="82" t="s">
        <v>2403</v>
      </c>
      <c r="FUD979" s="219">
        <v>42754</v>
      </c>
      <c r="FUE979" s="220">
        <v>222311</v>
      </c>
      <c r="FUF979" s="219">
        <v>42765</v>
      </c>
      <c r="FUG979" s="103"/>
      <c r="FUH979" s="104" t="s">
        <v>30</v>
      </c>
      <c r="FUI979" s="76" t="s">
        <v>341</v>
      </c>
      <c r="FUJ979" s="76" t="s">
        <v>24</v>
      </c>
      <c r="FUK979" s="76" t="s">
        <v>300</v>
      </c>
      <c r="FUL979" s="104" t="s">
        <v>24</v>
      </c>
      <c r="FUM979" s="191">
        <v>131291732</v>
      </c>
      <c r="FUN979" s="77" t="s">
        <v>2401</v>
      </c>
      <c r="FUO979" s="217">
        <v>2652858.2999999998</v>
      </c>
      <c r="FUP979" s="218" t="s">
        <v>2402</v>
      </c>
      <c r="FUQ979" s="219">
        <v>42660</v>
      </c>
      <c r="FUR979" s="204" t="s">
        <v>34</v>
      </c>
      <c r="FUS979" s="82" t="s">
        <v>2403</v>
      </c>
      <c r="FUT979" s="219">
        <v>42754</v>
      </c>
      <c r="FUU979" s="220">
        <v>222311</v>
      </c>
      <c r="FUV979" s="219">
        <v>42765</v>
      </c>
      <c r="FUW979" s="103"/>
      <c r="FUX979" s="104" t="s">
        <v>30</v>
      </c>
      <c r="FUY979" s="76" t="s">
        <v>341</v>
      </c>
      <c r="FUZ979" s="76" t="s">
        <v>24</v>
      </c>
      <c r="FVA979" s="76" t="s">
        <v>300</v>
      </c>
      <c r="FVB979" s="104" t="s">
        <v>24</v>
      </c>
      <c r="FVC979" s="191">
        <v>131291732</v>
      </c>
      <c r="FVD979" s="77" t="s">
        <v>2401</v>
      </c>
      <c r="FVE979" s="217">
        <v>2652858.2999999998</v>
      </c>
      <c r="FVF979" s="218" t="s">
        <v>2402</v>
      </c>
      <c r="FVG979" s="219">
        <v>42660</v>
      </c>
      <c r="FVH979" s="204" t="s">
        <v>34</v>
      </c>
      <c r="FVI979" s="82" t="s">
        <v>2403</v>
      </c>
      <c r="FVJ979" s="219">
        <v>42754</v>
      </c>
      <c r="FVK979" s="220">
        <v>222311</v>
      </c>
      <c r="FVL979" s="219">
        <v>42765</v>
      </c>
      <c r="FVM979" s="103"/>
      <c r="FVN979" s="104" t="s">
        <v>30</v>
      </c>
      <c r="FVO979" s="76" t="s">
        <v>341</v>
      </c>
      <c r="FVP979" s="76" t="s">
        <v>24</v>
      </c>
      <c r="FVQ979" s="76" t="s">
        <v>300</v>
      </c>
      <c r="FVR979" s="104" t="s">
        <v>24</v>
      </c>
      <c r="FVS979" s="191">
        <v>131291732</v>
      </c>
      <c r="FVT979" s="77" t="s">
        <v>2401</v>
      </c>
      <c r="FVU979" s="217">
        <v>2652858.2999999998</v>
      </c>
      <c r="FVV979" s="218" t="s">
        <v>2402</v>
      </c>
      <c r="FVW979" s="219">
        <v>42660</v>
      </c>
      <c r="FVX979" s="204" t="s">
        <v>34</v>
      </c>
      <c r="FVY979" s="82" t="s">
        <v>2403</v>
      </c>
      <c r="FVZ979" s="219">
        <v>42754</v>
      </c>
      <c r="FWA979" s="220">
        <v>222311</v>
      </c>
      <c r="FWB979" s="219">
        <v>42765</v>
      </c>
      <c r="FWC979" s="103"/>
      <c r="FWD979" s="104" t="s">
        <v>30</v>
      </c>
      <c r="FWE979" s="76" t="s">
        <v>341</v>
      </c>
      <c r="FWF979" s="76" t="s">
        <v>24</v>
      </c>
      <c r="FWG979" s="76" t="s">
        <v>300</v>
      </c>
      <c r="FWH979" s="104" t="s">
        <v>24</v>
      </c>
      <c r="FWI979" s="191">
        <v>131291732</v>
      </c>
      <c r="FWJ979" s="77" t="s">
        <v>2401</v>
      </c>
      <c r="FWK979" s="217">
        <v>2652858.2999999998</v>
      </c>
      <c r="FWL979" s="218" t="s">
        <v>2402</v>
      </c>
      <c r="FWM979" s="219">
        <v>42660</v>
      </c>
      <c r="FWN979" s="204" t="s">
        <v>34</v>
      </c>
      <c r="FWO979" s="82" t="s">
        <v>2403</v>
      </c>
      <c r="FWP979" s="219">
        <v>42754</v>
      </c>
      <c r="FWQ979" s="220">
        <v>222311</v>
      </c>
      <c r="FWR979" s="219">
        <v>42765</v>
      </c>
      <c r="FWS979" s="103"/>
      <c r="FWT979" s="104" t="s">
        <v>30</v>
      </c>
      <c r="FWU979" s="76" t="s">
        <v>341</v>
      </c>
      <c r="FWV979" s="76" t="s">
        <v>24</v>
      </c>
      <c r="FWW979" s="76" t="s">
        <v>300</v>
      </c>
      <c r="FWX979" s="104" t="s">
        <v>24</v>
      </c>
      <c r="FWY979" s="191">
        <v>131291732</v>
      </c>
      <c r="FWZ979" s="77" t="s">
        <v>2401</v>
      </c>
      <c r="FXA979" s="217">
        <v>2652858.2999999998</v>
      </c>
      <c r="FXB979" s="218" t="s">
        <v>2402</v>
      </c>
      <c r="FXC979" s="219">
        <v>42660</v>
      </c>
      <c r="FXD979" s="204" t="s">
        <v>34</v>
      </c>
      <c r="FXE979" s="82" t="s">
        <v>2403</v>
      </c>
      <c r="FXF979" s="219">
        <v>42754</v>
      </c>
      <c r="FXG979" s="220">
        <v>222311</v>
      </c>
      <c r="FXH979" s="219">
        <v>42765</v>
      </c>
      <c r="FXI979" s="103"/>
      <c r="FXJ979" s="104" t="s">
        <v>30</v>
      </c>
      <c r="FXK979" s="76" t="s">
        <v>341</v>
      </c>
      <c r="FXL979" s="76" t="s">
        <v>24</v>
      </c>
      <c r="FXM979" s="76" t="s">
        <v>300</v>
      </c>
      <c r="FXN979" s="104" t="s">
        <v>24</v>
      </c>
      <c r="FXO979" s="191">
        <v>131291732</v>
      </c>
      <c r="FXP979" s="77" t="s">
        <v>2401</v>
      </c>
      <c r="FXQ979" s="217">
        <v>2652858.2999999998</v>
      </c>
      <c r="FXR979" s="218" t="s">
        <v>2402</v>
      </c>
      <c r="FXS979" s="219">
        <v>42660</v>
      </c>
      <c r="FXT979" s="204" t="s">
        <v>34</v>
      </c>
      <c r="FXU979" s="82" t="s">
        <v>2403</v>
      </c>
      <c r="FXV979" s="219">
        <v>42754</v>
      </c>
      <c r="FXW979" s="220">
        <v>222311</v>
      </c>
      <c r="FXX979" s="219">
        <v>42765</v>
      </c>
      <c r="FXY979" s="103"/>
      <c r="FXZ979" s="104" t="s">
        <v>30</v>
      </c>
      <c r="FYA979" s="76" t="s">
        <v>341</v>
      </c>
      <c r="FYB979" s="76" t="s">
        <v>24</v>
      </c>
      <c r="FYC979" s="76" t="s">
        <v>300</v>
      </c>
      <c r="FYD979" s="104" t="s">
        <v>24</v>
      </c>
      <c r="FYE979" s="191">
        <v>131291732</v>
      </c>
      <c r="FYF979" s="77" t="s">
        <v>2401</v>
      </c>
      <c r="FYG979" s="217">
        <v>2652858.2999999998</v>
      </c>
      <c r="FYH979" s="218" t="s">
        <v>2402</v>
      </c>
      <c r="FYI979" s="219">
        <v>42660</v>
      </c>
      <c r="FYJ979" s="204" t="s">
        <v>34</v>
      </c>
      <c r="FYK979" s="82" t="s">
        <v>2403</v>
      </c>
      <c r="FYL979" s="219">
        <v>42754</v>
      </c>
      <c r="FYM979" s="220">
        <v>222311</v>
      </c>
      <c r="FYN979" s="219">
        <v>42765</v>
      </c>
      <c r="FYO979" s="103"/>
      <c r="FYP979" s="104" t="s">
        <v>30</v>
      </c>
      <c r="FYQ979" s="76" t="s">
        <v>341</v>
      </c>
      <c r="FYR979" s="76" t="s">
        <v>24</v>
      </c>
      <c r="FYS979" s="76" t="s">
        <v>300</v>
      </c>
      <c r="FYT979" s="104" t="s">
        <v>24</v>
      </c>
      <c r="FYU979" s="191">
        <v>131291732</v>
      </c>
      <c r="FYV979" s="77" t="s">
        <v>2401</v>
      </c>
      <c r="FYW979" s="217">
        <v>2652858.2999999998</v>
      </c>
      <c r="FYX979" s="218" t="s">
        <v>2402</v>
      </c>
      <c r="FYY979" s="219">
        <v>42660</v>
      </c>
      <c r="FYZ979" s="204" t="s">
        <v>34</v>
      </c>
      <c r="FZA979" s="82" t="s">
        <v>2403</v>
      </c>
      <c r="FZB979" s="219">
        <v>42754</v>
      </c>
      <c r="FZC979" s="220">
        <v>222311</v>
      </c>
      <c r="FZD979" s="219">
        <v>42765</v>
      </c>
      <c r="FZE979" s="103"/>
      <c r="FZF979" s="104" t="s">
        <v>30</v>
      </c>
      <c r="FZG979" s="76" t="s">
        <v>341</v>
      </c>
      <c r="FZH979" s="76" t="s">
        <v>24</v>
      </c>
      <c r="FZI979" s="76" t="s">
        <v>300</v>
      </c>
      <c r="FZJ979" s="104" t="s">
        <v>24</v>
      </c>
      <c r="FZK979" s="191">
        <v>131291732</v>
      </c>
      <c r="FZL979" s="77" t="s">
        <v>2401</v>
      </c>
      <c r="FZM979" s="217">
        <v>2652858.2999999998</v>
      </c>
      <c r="FZN979" s="218" t="s">
        <v>2402</v>
      </c>
      <c r="FZO979" s="219">
        <v>42660</v>
      </c>
      <c r="FZP979" s="204" t="s">
        <v>34</v>
      </c>
      <c r="FZQ979" s="82" t="s">
        <v>2403</v>
      </c>
      <c r="FZR979" s="219">
        <v>42754</v>
      </c>
      <c r="FZS979" s="220">
        <v>222311</v>
      </c>
      <c r="FZT979" s="219">
        <v>42765</v>
      </c>
      <c r="FZU979" s="103"/>
      <c r="FZV979" s="104" t="s">
        <v>30</v>
      </c>
      <c r="FZW979" s="76" t="s">
        <v>341</v>
      </c>
      <c r="FZX979" s="76" t="s">
        <v>24</v>
      </c>
      <c r="FZY979" s="76" t="s">
        <v>300</v>
      </c>
      <c r="FZZ979" s="104" t="s">
        <v>24</v>
      </c>
      <c r="GAA979" s="191">
        <v>131291732</v>
      </c>
      <c r="GAB979" s="77" t="s">
        <v>2401</v>
      </c>
      <c r="GAC979" s="217">
        <v>2652858.2999999998</v>
      </c>
      <c r="GAD979" s="218" t="s">
        <v>2402</v>
      </c>
      <c r="GAE979" s="219">
        <v>42660</v>
      </c>
      <c r="GAF979" s="204" t="s">
        <v>34</v>
      </c>
      <c r="GAG979" s="82" t="s">
        <v>2403</v>
      </c>
      <c r="GAH979" s="219">
        <v>42754</v>
      </c>
      <c r="GAI979" s="220">
        <v>222311</v>
      </c>
      <c r="GAJ979" s="219">
        <v>42765</v>
      </c>
      <c r="GAK979" s="103"/>
      <c r="GAL979" s="104" t="s">
        <v>30</v>
      </c>
      <c r="GAM979" s="76" t="s">
        <v>341</v>
      </c>
      <c r="GAN979" s="76" t="s">
        <v>24</v>
      </c>
      <c r="GAO979" s="76" t="s">
        <v>300</v>
      </c>
      <c r="GAP979" s="104" t="s">
        <v>24</v>
      </c>
      <c r="GAQ979" s="191">
        <v>131291732</v>
      </c>
      <c r="GAR979" s="77" t="s">
        <v>2401</v>
      </c>
      <c r="GAS979" s="217">
        <v>2652858.2999999998</v>
      </c>
      <c r="GAT979" s="218" t="s">
        <v>2402</v>
      </c>
      <c r="GAU979" s="219">
        <v>42660</v>
      </c>
      <c r="GAV979" s="204" t="s">
        <v>34</v>
      </c>
      <c r="GAW979" s="82" t="s">
        <v>2403</v>
      </c>
      <c r="GAX979" s="219">
        <v>42754</v>
      </c>
      <c r="GAY979" s="220">
        <v>222311</v>
      </c>
      <c r="GAZ979" s="219">
        <v>42765</v>
      </c>
      <c r="GBA979" s="103"/>
      <c r="GBB979" s="104" t="s">
        <v>30</v>
      </c>
      <c r="GBC979" s="76" t="s">
        <v>341</v>
      </c>
      <c r="GBD979" s="76" t="s">
        <v>24</v>
      </c>
      <c r="GBE979" s="76" t="s">
        <v>300</v>
      </c>
      <c r="GBF979" s="104" t="s">
        <v>24</v>
      </c>
      <c r="GBG979" s="191">
        <v>131291732</v>
      </c>
      <c r="GBH979" s="77" t="s">
        <v>2401</v>
      </c>
      <c r="GBI979" s="217">
        <v>2652858.2999999998</v>
      </c>
      <c r="GBJ979" s="218" t="s">
        <v>2402</v>
      </c>
      <c r="GBK979" s="219">
        <v>42660</v>
      </c>
      <c r="GBL979" s="204" t="s">
        <v>34</v>
      </c>
      <c r="GBM979" s="82" t="s">
        <v>2403</v>
      </c>
      <c r="GBN979" s="219">
        <v>42754</v>
      </c>
      <c r="GBO979" s="220">
        <v>222311</v>
      </c>
      <c r="GBP979" s="219">
        <v>42765</v>
      </c>
      <c r="GBQ979" s="103"/>
      <c r="GBR979" s="104" t="s">
        <v>30</v>
      </c>
      <c r="GBS979" s="76" t="s">
        <v>341</v>
      </c>
      <c r="GBT979" s="76" t="s">
        <v>24</v>
      </c>
      <c r="GBU979" s="76" t="s">
        <v>300</v>
      </c>
      <c r="GBV979" s="104" t="s">
        <v>24</v>
      </c>
      <c r="GBW979" s="191">
        <v>131291732</v>
      </c>
      <c r="GBX979" s="77" t="s">
        <v>2401</v>
      </c>
      <c r="GBY979" s="217">
        <v>2652858.2999999998</v>
      </c>
      <c r="GBZ979" s="218" t="s">
        <v>2402</v>
      </c>
      <c r="GCA979" s="219">
        <v>42660</v>
      </c>
      <c r="GCB979" s="204" t="s">
        <v>34</v>
      </c>
      <c r="GCC979" s="82" t="s">
        <v>2403</v>
      </c>
      <c r="GCD979" s="219">
        <v>42754</v>
      </c>
      <c r="GCE979" s="220">
        <v>222311</v>
      </c>
      <c r="GCF979" s="219">
        <v>42765</v>
      </c>
      <c r="GCG979" s="103"/>
      <c r="GCH979" s="104" t="s">
        <v>30</v>
      </c>
      <c r="GCI979" s="76" t="s">
        <v>341</v>
      </c>
      <c r="GCJ979" s="76" t="s">
        <v>24</v>
      </c>
      <c r="GCK979" s="76" t="s">
        <v>300</v>
      </c>
      <c r="GCL979" s="104" t="s">
        <v>24</v>
      </c>
      <c r="GCM979" s="191">
        <v>131291732</v>
      </c>
      <c r="GCN979" s="77" t="s">
        <v>2401</v>
      </c>
      <c r="GCO979" s="217">
        <v>2652858.2999999998</v>
      </c>
      <c r="GCP979" s="218" t="s">
        <v>2402</v>
      </c>
      <c r="GCQ979" s="219">
        <v>42660</v>
      </c>
      <c r="GCR979" s="204" t="s">
        <v>34</v>
      </c>
      <c r="GCS979" s="82" t="s">
        <v>2403</v>
      </c>
      <c r="GCT979" s="219">
        <v>42754</v>
      </c>
      <c r="GCU979" s="220">
        <v>222311</v>
      </c>
      <c r="GCV979" s="219">
        <v>42765</v>
      </c>
      <c r="GCW979" s="103"/>
      <c r="GCX979" s="104" t="s">
        <v>30</v>
      </c>
      <c r="GCY979" s="76" t="s">
        <v>341</v>
      </c>
      <c r="GCZ979" s="76" t="s">
        <v>24</v>
      </c>
      <c r="GDA979" s="76" t="s">
        <v>300</v>
      </c>
      <c r="GDB979" s="104" t="s">
        <v>24</v>
      </c>
      <c r="GDC979" s="191">
        <v>131291732</v>
      </c>
      <c r="GDD979" s="77" t="s">
        <v>2401</v>
      </c>
      <c r="GDE979" s="217">
        <v>2652858.2999999998</v>
      </c>
      <c r="GDF979" s="218" t="s">
        <v>2402</v>
      </c>
      <c r="GDG979" s="219">
        <v>42660</v>
      </c>
      <c r="GDH979" s="204" t="s">
        <v>34</v>
      </c>
      <c r="GDI979" s="82" t="s">
        <v>2403</v>
      </c>
      <c r="GDJ979" s="219">
        <v>42754</v>
      </c>
      <c r="GDK979" s="220">
        <v>222311</v>
      </c>
      <c r="GDL979" s="219">
        <v>42765</v>
      </c>
      <c r="GDM979" s="103"/>
      <c r="GDN979" s="104" t="s">
        <v>30</v>
      </c>
      <c r="GDO979" s="76" t="s">
        <v>341</v>
      </c>
      <c r="GDP979" s="76" t="s">
        <v>24</v>
      </c>
      <c r="GDQ979" s="76" t="s">
        <v>300</v>
      </c>
      <c r="GDR979" s="104" t="s">
        <v>24</v>
      </c>
      <c r="GDS979" s="191">
        <v>131291732</v>
      </c>
      <c r="GDT979" s="77" t="s">
        <v>2401</v>
      </c>
      <c r="GDU979" s="217">
        <v>2652858.2999999998</v>
      </c>
      <c r="GDV979" s="218" t="s">
        <v>2402</v>
      </c>
      <c r="GDW979" s="219">
        <v>42660</v>
      </c>
      <c r="GDX979" s="204" t="s">
        <v>34</v>
      </c>
      <c r="GDY979" s="82" t="s">
        <v>2403</v>
      </c>
      <c r="GDZ979" s="219">
        <v>42754</v>
      </c>
      <c r="GEA979" s="220">
        <v>222311</v>
      </c>
      <c r="GEB979" s="219">
        <v>42765</v>
      </c>
      <c r="GEC979" s="103"/>
      <c r="GED979" s="104" t="s">
        <v>30</v>
      </c>
      <c r="GEE979" s="76" t="s">
        <v>341</v>
      </c>
      <c r="GEF979" s="76" t="s">
        <v>24</v>
      </c>
      <c r="GEG979" s="76" t="s">
        <v>300</v>
      </c>
      <c r="GEH979" s="104" t="s">
        <v>24</v>
      </c>
      <c r="GEI979" s="191">
        <v>131291732</v>
      </c>
      <c r="GEJ979" s="77" t="s">
        <v>2401</v>
      </c>
      <c r="GEK979" s="217">
        <v>2652858.2999999998</v>
      </c>
      <c r="GEL979" s="218" t="s">
        <v>2402</v>
      </c>
      <c r="GEM979" s="219">
        <v>42660</v>
      </c>
      <c r="GEN979" s="204" t="s">
        <v>34</v>
      </c>
      <c r="GEO979" s="82" t="s">
        <v>2403</v>
      </c>
      <c r="GEP979" s="219">
        <v>42754</v>
      </c>
      <c r="GEQ979" s="220">
        <v>222311</v>
      </c>
      <c r="GER979" s="219">
        <v>42765</v>
      </c>
      <c r="GES979" s="103"/>
      <c r="GET979" s="104" t="s">
        <v>30</v>
      </c>
      <c r="GEU979" s="76" t="s">
        <v>341</v>
      </c>
      <c r="GEV979" s="76" t="s">
        <v>24</v>
      </c>
      <c r="GEW979" s="76" t="s">
        <v>300</v>
      </c>
      <c r="GEX979" s="104" t="s">
        <v>24</v>
      </c>
      <c r="GEY979" s="191">
        <v>131291732</v>
      </c>
      <c r="GEZ979" s="77" t="s">
        <v>2401</v>
      </c>
      <c r="GFA979" s="217">
        <v>2652858.2999999998</v>
      </c>
      <c r="GFB979" s="218" t="s">
        <v>2402</v>
      </c>
      <c r="GFC979" s="219">
        <v>42660</v>
      </c>
      <c r="GFD979" s="204" t="s">
        <v>34</v>
      </c>
      <c r="GFE979" s="82" t="s">
        <v>2403</v>
      </c>
      <c r="GFF979" s="219">
        <v>42754</v>
      </c>
      <c r="GFG979" s="220">
        <v>222311</v>
      </c>
      <c r="GFH979" s="219">
        <v>42765</v>
      </c>
      <c r="GFI979" s="103"/>
      <c r="GFJ979" s="104" t="s">
        <v>30</v>
      </c>
      <c r="GFK979" s="76" t="s">
        <v>341</v>
      </c>
      <c r="GFL979" s="76" t="s">
        <v>24</v>
      </c>
      <c r="GFM979" s="76" t="s">
        <v>300</v>
      </c>
      <c r="GFN979" s="104" t="s">
        <v>24</v>
      </c>
      <c r="GFO979" s="191">
        <v>131291732</v>
      </c>
      <c r="GFP979" s="77" t="s">
        <v>2401</v>
      </c>
      <c r="GFQ979" s="217">
        <v>2652858.2999999998</v>
      </c>
      <c r="GFR979" s="218" t="s">
        <v>2402</v>
      </c>
      <c r="GFS979" s="219">
        <v>42660</v>
      </c>
      <c r="GFT979" s="204" t="s">
        <v>34</v>
      </c>
      <c r="GFU979" s="82" t="s">
        <v>2403</v>
      </c>
      <c r="GFV979" s="219">
        <v>42754</v>
      </c>
      <c r="GFW979" s="220">
        <v>222311</v>
      </c>
      <c r="GFX979" s="219">
        <v>42765</v>
      </c>
      <c r="GFY979" s="103"/>
      <c r="GFZ979" s="104" t="s">
        <v>30</v>
      </c>
      <c r="GGA979" s="76" t="s">
        <v>341</v>
      </c>
      <c r="GGB979" s="76" t="s">
        <v>24</v>
      </c>
      <c r="GGC979" s="76" t="s">
        <v>300</v>
      </c>
      <c r="GGD979" s="104" t="s">
        <v>24</v>
      </c>
      <c r="GGE979" s="191">
        <v>131291732</v>
      </c>
      <c r="GGF979" s="77" t="s">
        <v>2401</v>
      </c>
      <c r="GGG979" s="217">
        <v>2652858.2999999998</v>
      </c>
      <c r="GGH979" s="218" t="s">
        <v>2402</v>
      </c>
      <c r="GGI979" s="219">
        <v>42660</v>
      </c>
      <c r="GGJ979" s="204" t="s">
        <v>34</v>
      </c>
      <c r="GGK979" s="82" t="s">
        <v>2403</v>
      </c>
      <c r="GGL979" s="219">
        <v>42754</v>
      </c>
      <c r="GGM979" s="220">
        <v>222311</v>
      </c>
      <c r="GGN979" s="219">
        <v>42765</v>
      </c>
      <c r="GGO979" s="103"/>
      <c r="GGP979" s="104" t="s">
        <v>30</v>
      </c>
      <c r="GGQ979" s="76" t="s">
        <v>341</v>
      </c>
      <c r="GGR979" s="76" t="s">
        <v>24</v>
      </c>
      <c r="GGS979" s="76" t="s">
        <v>300</v>
      </c>
      <c r="GGT979" s="104" t="s">
        <v>24</v>
      </c>
      <c r="GGU979" s="191">
        <v>131291732</v>
      </c>
      <c r="GGV979" s="77" t="s">
        <v>2401</v>
      </c>
      <c r="GGW979" s="217">
        <v>2652858.2999999998</v>
      </c>
      <c r="GGX979" s="218" t="s">
        <v>2402</v>
      </c>
      <c r="GGY979" s="219">
        <v>42660</v>
      </c>
      <c r="GGZ979" s="204" t="s">
        <v>34</v>
      </c>
      <c r="GHA979" s="82" t="s">
        <v>2403</v>
      </c>
      <c r="GHB979" s="219">
        <v>42754</v>
      </c>
      <c r="GHC979" s="220">
        <v>222311</v>
      </c>
      <c r="GHD979" s="219">
        <v>42765</v>
      </c>
      <c r="GHE979" s="103"/>
      <c r="GHF979" s="104" t="s">
        <v>30</v>
      </c>
      <c r="GHG979" s="76" t="s">
        <v>341</v>
      </c>
      <c r="GHH979" s="76" t="s">
        <v>24</v>
      </c>
      <c r="GHI979" s="76" t="s">
        <v>300</v>
      </c>
      <c r="GHJ979" s="104" t="s">
        <v>24</v>
      </c>
      <c r="GHK979" s="191">
        <v>131291732</v>
      </c>
      <c r="GHL979" s="77" t="s">
        <v>2401</v>
      </c>
      <c r="GHM979" s="217">
        <v>2652858.2999999998</v>
      </c>
      <c r="GHN979" s="218" t="s">
        <v>2402</v>
      </c>
      <c r="GHO979" s="219">
        <v>42660</v>
      </c>
      <c r="GHP979" s="204" t="s">
        <v>34</v>
      </c>
      <c r="GHQ979" s="82" t="s">
        <v>2403</v>
      </c>
      <c r="GHR979" s="219">
        <v>42754</v>
      </c>
      <c r="GHS979" s="220">
        <v>222311</v>
      </c>
      <c r="GHT979" s="219">
        <v>42765</v>
      </c>
      <c r="GHU979" s="103"/>
      <c r="GHV979" s="104" t="s">
        <v>30</v>
      </c>
      <c r="GHW979" s="76" t="s">
        <v>341</v>
      </c>
      <c r="GHX979" s="76" t="s">
        <v>24</v>
      </c>
      <c r="GHY979" s="76" t="s">
        <v>300</v>
      </c>
      <c r="GHZ979" s="104" t="s">
        <v>24</v>
      </c>
      <c r="GIA979" s="191">
        <v>131291732</v>
      </c>
      <c r="GIB979" s="77" t="s">
        <v>2401</v>
      </c>
      <c r="GIC979" s="217">
        <v>2652858.2999999998</v>
      </c>
      <c r="GID979" s="218" t="s">
        <v>2402</v>
      </c>
      <c r="GIE979" s="219">
        <v>42660</v>
      </c>
      <c r="GIF979" s="204" t="s">
        <v>34</v>
      </c>
      <c r="GIG979" s="82" t="s">
        <v>2403</v>
      </c>
      <c r="GIH979" s="219">
        <v>42754</v>
      </c>
      <c r="GII979" s="220">
        <v>222311</v>
      </c>
      <c r="GIJ979" s="219">
        <v>42765</v>
      </c>
      <c r="GIK979" s="103"/>
      <c r="GIL979" s="104" t="s">
        <v>30</v>
      </c>
      <c r="GIM979" s="76" t="s">
        <v>341</v>
      </c>
      <c r="GIN979" s="76" t="s">
        <v>24</v>
      </c>
      <c r="GIO979" s="76" t="s">
        <v>300</v>
      </c>
      <c r="GIP979" s="104" t="s">
        <v>24</v>
      </c>
      <c r="GIQ979" s="191">
        <v>131291732</v>
      </c>
      <c r="GIR979" s="77" t="s">
        <v>2401</v>
      </c>
      <c r="GIS979" s="217">
        <v>2652858.2999999998</v>
      </c>
      <c r="GIT979" s="218" t="s">
        <v>2402</v>
      </c>
      <c r="GIU979" s="219">
        <v>42660</v>
      </c>
      <c r="GIV979" s="204" t="s">
        <v>34</v>
      </c>
      <c r="GIW979" s="82" t="s">
        <v>2403</v>
      </c>
      <c r="GIX979" s="219">
        <v>42754</v>
      </c>
      <c r="GIY979" s="220">
        <v>222311</v>
      </c>
      <c r="GIZ979" s="219">
        <v>42765</v>
      </c>
      <c r="GJA979" s="103"/>
      <c r="GJB979" s="104" t="s">
        <v>30</v>
      </c>
      <c r="GJC979" s="76" t="s">
        <v>341</v>
      </c>
      <c r="GJD979" s="76" t="s">
        <v>24</v>
      </c>
      <c r="GJE979" s="76" t="s">
        <v>300</v>
      </c>
      <c r="GJF979" s="104" t="s">
        <v>24</v>
      </c>
      <c r="GJG979" s="191">
        <v>131291732</v>
      </c>
      <c r="GJH979" s="77" t="s">
        <v>2401</v>
      </c>
      <c r="GJI979" s="217">
        <v>2652858.2999999998</v>
      </c>
      <c r="GJJ979" s="218" t="s">
        <v>2402</v>
      </c>
      <c r="GJK979" s="219">
        <v>42660</v>
      </c>
      <c r="GJL979" s="204" t="s">
        <v>34</v>
      </c>
      <c r="GJM979" s="82" t="s">
        <v>2403</v>
      </c>
      <c r="GJN979" s="219">
        <v>42754</v>
      </c>
      <c r="GJO979" s="220">
        <v>222311</v>
      </c>
      <c r="GJP979" s="219">
        <v>42765</v>
      </c>
      <c r="GJQ979" s="103"/>
      <c r="GJR979" s="104" t="s">
        <v>30</v>
      </c>
      <c r="GJS979" s="76" t="s">
        <v>341</v>
      </c>
      <c r="GJT979" s="76" t="s">
        <v>24</v>
      </c>
      <c r="GJU979" s="76" t="s">
        <v>300</v>
      </c>
      <c r="GJV979" s="104" t="s">
        <v>24</v>
      </c>
      <c r="GJW979" s="191">
        <v>131291732</v>
      </c>
      <c r="GJX979" s="77" t="s">
        <v>2401</v>
      </c>
      <c r="GJY979" s="217">
        <v>2652858.2999999998</v>
      </c>
      <c r="GJZ979" s="218" t="s">
        <v>2402</v>
      </c>
      <c r="GKA979" s="219">
        <v>42660</v>
      </c>
      <c r="GKB979" s="204" t="s">
        <v>34</v>
      </c>
      <c r="GKC979" s="82" t="s">
        <v>2403</v>
      </c>
      <c r="GKD979" s="219">
        <v>42754</v>
      </c>
      <c r="GKE979" s="220">
        <v>222311</v>
      </c>
      <c r="GKF979" s="219">
        <v>42765</v>
      </c>
      <c r="GKG979" s="103"/>
      <c r="GKH979" s="104" t="s">
        <v>30</v>
      </c>
      <c r="GKI979" s="76" t="s">
        <v>341</v>
      </c>
      <c r="GKJ979" s="76" t="s">
        <v>24</v>
      </c>
      <c r="GKK979" s="76" t="s">
        <v>300</v>
      </c>
      <c r="GKL979" s="104" t="s">
        <v>24</v>
      </c>
      <c r="GKM979" s="191">
        <v>131291732</v>
      </c>
      <c r="GKN979" s="77" t="s">
        <v>2401</v>
      </c>
      <c r="GKO979" s="217">
        <v>2652858.2999999998</v>
      </c>
      <c r="GKP979" s="218" t="s">
        <v>2402</v>
      </c>
      <c r="GKQ979" s="219">
        <v>42660</v>
      </c>
      <c r="GKR979" s="204" t="s">
        <v>34</v>
      </c>
      <c r="GKS979" s="82" t="s">
        <v>2403</v>
      </c>
      <c r="GKT979" s="219">
        <v>42754</v>
      </c>
      <c r="GKU979" s="220">
        <v>222311</v>
      </c>
      <c r="GKV979" s="219">
        <v>42765</v>
      </c>
      <c r="GKW979" s="103"/>
      <c r="GKX979" s="104" t="s">
        <v>30</v>
      </c>
      <c r="GKY979" s="76" t="s">
        <v>341</v>
      </c>
      <c r="GKZ979" s="76" t="s">
        <v>24</v>
      </c>
      <c r="GLA979" s="76" t="s">
        <v>300</v>
      </c>
      <c r="GLB979" s="104" t="s">
        <v>24</v>
      </c>
      <c r="GLC979" s="191">
        <v>131291732</v>
      </c>
      <c r="GLD979" s="77" t="s">
        <v>2401</v>
      </c>
      <c r="GLE979" s="217">
        <v>2652858.2999999998</v>
      </c>
      <c r="GLF979" s="218" t="s">
        <v>2402</v>
      </c>
      <c r="GLG979" s="219">
        <v>42660</v>
      </c>
      <c r="GLH979" s="204" t="s">
        <v>34</v>
      </c>
      <c r="GLI979" s="82" t="s">
        <v>2403</v>
      </c>
      <c r="GLJ979" s="219">
        <v>42754</v>
      </c>
      <c r="GLK979" s="220">
        <v>222311</v>
      </c>
      <c r="GLL979" s="219">
        <v>42765</v>
      </c>
      <c r="GLM979" s="103"/>
      <c r="GLN979" s="104" t="s">
        <v>30</v>
      </c>
      <c r="GLO979" s="76" t="s">
        <v>341</v>
      </c>
      <c r="GLP979" s="76" t="s">
        <v>24</v>
      </c>
      <c r="GLQ979" s="76" t="s">
        <v>300</v>
      </c>
      <c r="GLR979" s="104" t="s">
        <v>24</v>
      </c>
      <c r="GLS979" s="191">
        <v>131291732</v>
      </c>
      <c r="GLT979" s="77" t="s">
        <v>2401</v>
      </c>
      <c r="GLU979" s="217">
        <v>2652858.2999999998</v>
      </c>
      <c r="GLV979" s="218" t="s">
        <v>2402</v>
      </c>
      <c r="GLW979" s="219">
        <v>42660</v>
      </c>
      <c r="GLX979" s="204" t="s">
        <v>34</v>
      </c>
      <c r="GLY979" s="82" t="s">
        <v>2403</v>
      </c>
      <c r="GLZ979" s="219">
        <v>42754</v>
      </c>
      <c r="GMA979" s="220">
        <v>222311</v>
      </c>
      <c r="GMB979" s="219">
        <v>42765</v>
      </c>
      <c r="GMC979" s="103"/>
      <c r="GMD979" s="104" t="s">
        <v>30</v>
      </c>
      <c r="GME979" s="76" t="s">
        <v>341</v>
      </c>
      <c r="GMF979" s="76" t="s">
        <v>24</v>
      </c>
      <c r="GMG979" s="76" t="s">
        <v>300</v>
      </c>
      <c r="GMH979" s="104" t="s">
        <v>24</v>
      </c>
      <c r="GMI979" s="191">
        <v>131291732</v>
      </c>
      <c r="GMJ979" s="77" t="s">
        <v>2401</v>
      </c>
      <c r="GMK979" s="217">
        <v>2652858.2999999998</v>
      </c>
      <c r="GML979" s="218" t="s">
        <v>2402</v>
      </c>
      <c r="GMM979" s="219">
        <v>42660</v>
      </c>
      <c r="GMN979" s="204" t="s">
        <v>34</v>
      </c>
      <c r="GMO979" s="82" t="s">
        <v>2403</v>
      </c>
      <c r="GMP979" s="219">
        <v>42754</v>
      </c>
      <c r="GMQ979" s="220">
        <v>222311</v>
      </c>
      <c r="GMR979" s="219">
        <v>42765</v>
      </c>
      <c r="GMS979" s="103"/>
      <c r="GMT979" s="104" t="s">
        <v>30</v>
      </c>
      <c r="GMU979" s="76" t="s">
        <v>341</v>
      </c>
      <c r="GMV979" s="76" t="s">
        <v>24</v>
      </c>
      <c r="GMW979" s="76" t="s">
        <v>300</v>
      </c>
      <c r="GMX979" s="104" t="s">
        <v>24</v>
      </c>
      <c r="GMY979" s="191">
        <v>131291732</v>
      </c>
      <c r="GMZ979" s="77" t="s">
        <v>2401</v>
      </c>
      <c r="GNA979" s="217">
        <v>2652858.2999999998</v>
      </c>
      <c r="GNB979" s="218" t="s">
        <v>2402</v>
      </c>
      <c r="GNC979" s="219">
        <v>42660</v>
      </c>
      <c r="GND979" s="204" t="s">
        <v>34</v>
      </c>
      <c r="GNE979" s="82" t="s">
        <v>2403</v>
      </c>
      <c r="GNF979" s="219">
        <v>42754</v>
      </c>
      <c r="GNG979" s="220">
        <v>222311</v>
      </c>
      <c r="GNH979" s="219">
        <v>42765</v>
      </c>
      <c r="GNI979" s="103"/>
      <c r="GNJ979" s="104" t="s">
        <v>30</v>
      </c>
      <c r="GNK979" s="76" t="s">
        <v>341</v>
      </c>
      <c r="GNL979" s="76" t="s">
        <v>24</v>
      </c>
      <c r="GNM979" s="76" t="s">
        <v>300</v>
      </c>
      <c r="GNN979" s="104" t="s">
        <v>24</v>
      </c>
      <c r="GNO979" s="191">
        <v>131291732</v>
      </c>
      <c r="GNP979" s="77" t="s">
        <v>2401</v>
      </c>
      <c r="GNQ979" s="217">
        <v>2652858.2999999998</v>
      </c>
      <c r="GNR979" s="218" t="s">
        <v>2402</v>
      </c>
      <c r="GNS979" s="219">
        <v>42660</v>
      </c>
      <c r="GNT979" s="204" t="s">
        <v>34</v>
      </c>
      <c r="GNU979" s="82" t="s">
        <v>2403</v>
      </c>
      <c r="GNV979" s="219">
        <v>42754</v>
      </c>
      <c r="GNW979" s="220">
        <v>222311</v>
      </c>
      <c r="GNX979" s="219">
        <v>42765</v>
      </c>
      <c r="GNY979" s="103"/>
      <c r="GNZ979" s="104" t="s">
        <v>30</v>
      </c>
      <c r="GOA979" s="76" t="s">
        <v>341</v>
      </c>
      <c r="GOB979" s="76" t="s">
        <v>24</v>
      </c>
      <c r="GOC979" s="76" t="s">
        <v>300</v>
      </c>
      <c r="GOD979" s="104" t="s">
        <v>24</v>
      </c>
      <c r="GOE979" s="191">
        <v>131291732</v>
      </c>
      <c r="GOF979" s="77" t="s">
        <v>2401</v>
      </c>
      <c r="GOG979" s="217">
        <v>2652858.2999999998</v>
      </c>
      <c r="GOH979" s="218" t="s">
        <v>2402</v>
      </c>
      <c r="GOI979" s="219">
        <v>42660</v>
      </c>
      <c r="GOJ979" s="204" t="s">
        <v>34</v>
      </c>
      <c r="GOK979" s="82" t="s">
        <v>2403</v>
      </c>
      <c r="GOL979" s="219">
        <v>42754</v>
      </c>
      <c r="GOM979" s="220">
        <v>222311</v>
      </c>
      <c r="GON979" s="219">
        <v>42765</v>
      </c>
      <c r="GOO979" s="103"/>
      <c r="GOP979" s="104" t="s">
        <v>30</v>
      </c>
      <c r="GOQ979" s="76" t="s">
        <v>341</v>
      </c>
      <c r="GOR979" s="76" t="s">
        <v>24</v>
      </c>
      <c r="GOS979" s="76" t="s">
        <v>300</v>
      </c>
      <c r="GOT979" s="104" t="s">
        <v>24</v>
      </c>
      <c r="GOU979" s="191">
        <v>131291732</v>
      </c>
      <c r="GOV979" s="77" t="s">
        <v>2401</v>
      </c>
      <c r="GOW979" s="217">
        <v>2652858.2999999998</v>
      </c>
      <c r="GOX979" s="218" t="s">
        <v>2402</v>
      </c>
      <c r="GOY979" s="219">
        <v>42660</v>
      </c>
      <c r="GOZ979" s="204" t="s">
        <v>34</v>
      </c>
      <c r="GPA979" s="82" t="s">
        <v>2403</v>
      </c>
      <c r="GPB979" s="219">
        <v>42754</v>
      </c>
      <c r="GPC979" s="220">
        <v>222311</v>
      </c>
      <c r="GPD979" s="219">
        <v>42765</v>
      </c>
      <c r="GPE979" s="103"/>
      <c r="GPF979" s="104" t="s">
        <v>30</v>
      </c>
      <c r="GPG979" s="76" t="s">
        <v>341</v>
      </c>
      <c r="GPH979" s="76" t="s">
        <v>24</v>
      </c>
      <c r="GPI979" s="76" t="s">
        <v>300</v>
      </c>
      <c r="GPJ979" s="104" t="s">
        <v>24</v>
      </c>
      <c r="GPK979" s="191">
        <v>131291732</v>
      </c>
      <c r="GPL979" s="77" t="s">
        <v>2401</v>
      </c>
      <c r="GPM979" s="217">
        <v>2652858.2999999998</v>
      </c>
      <c r="GPN979" s="218" t="s">
        <v>2402</v>
      </c>
      <c r="GPO979" s="219">
        <v>42660</v>
      </c>
      <c r="GPP979" s="204" t="s">
        <v>34</v>
      </c>
      <c r="GPQ979" s="82" t="s">
        <v>2403</v>
      </c>
      <c r="GPR979" s="219">
        <v>42754</v>
      </c>
      <c r="GPS979" s="220">
        <v>222311</v>
      </c>
      <c r="GPT979" s="219">
        <v>42765</v>
      </c>
      <c r="GPU979" s="103"/>
      <c r="GPV979" s="104" t="s">
        <v>30</v>
      </c>
      <c r="GPW979" s="76" t="s">
        <v>341</v>
      </c>
      <c r="GPX979" s="76" t="s">
        <v>24</v>
      </c>
      <c r="GPY979" s="76" t="s">
        <v>300</v>
      </c>
      <c r="GPZ979" s="104" t="s">
        <v>24</v>
      </c>
      <c r="GQA979" s="191">
        <v>131291732</v>
      </c>
      <c r="GQB979" s="77" t="s">
        <v>2401</v>
      </c>
      <c r="GQC979" s="217">
        <v>2652858.2999999998</v>
      </c>
      <c r="GQD979" s="218" t="s">
        <v>2402</v>
      </c>
      <c r="GQE979" s="219">
        <v>42660</v>
      </c>
      <c r="GQF979" s="204" t="s">
        <v>34</v>
      </c>
      <c r="GQG979" s="82" t="s">
        <v>2403</v>
      </c>
      <c r="GQH979" s="219">
        <v>42754</v>
      </c>
      <c r="GQI979" s="220">
        <v>222311</v>
      </c>
      <c r="GQJ979" s="219">
        <v>42765</v>
      </c>
      <c r="GQK979" s="103"/>
      <c r="GQL979" s="104" t="s">
        <v>30</v>
      </c>
      <c r="GQM979" s="76" t="s">
        <v>341</v>
      </c>
      <c r="GQN979" s="76" t="s">
        <v>24</v>
      </c>
      <c r="GQO979" s="76" t="s">
        <v>300</v>
      </c>
      <c r="GQP979" s="104" t="s">
        <v>24</v>
      </c>
      <c r="GQQ979" s="191">
        <v>131291732</v>
      </c>
      <c r="GQR979" s="77" t="s">
        <v>2401</v>
      </c>
      <c r="GQS979" s="217">
        <v>2652858.2999999998</v>
      </c>
      <c r="GQT979" s="218" t="s">
        <v>2402</v>
      </c>
      <c r="GQU979" s="219">
        <v>42660</v>
      </c>
      <c r="GQV979" s="204" t="s">
        <v>34</v>
      </c>
      <c r="GQW979" s="82" t="s">
        <v>2403</v>
      </c>
      <c r="GQX979" s="219">
        <v>42754</v>
      </c>
      <c r="GQY979" s="220">
        <v>222311</v>
      </c>
      <c r="GQZ979" s="219">
        <v>42765</v>
      </c>
      <c r="GRA979" s="103"/>
      <c r="GRB979" s="104" t="s">
        <v>30</v>
      </c>
      <c r="GRC979" s="76" t="s">
        <v>341</v>
      </c>
      <c r="GRD979" s="76" t="s">
        <v>24</v>
      </c>
      <c r="GRE979" s="76" t="s">
        <v>300</v>
      </c>
      <c r="GRF979" s="104" t="s">
        <v>24</v>
      </c>
      <c r="GRG979" s="191">
        <v>131291732</v>
      </c>
      <c r="GRH979" s="77" t="s">
        <v>2401</v>
      </c>
      <c r="GRI979" s="217">
        <v>2652858.2999999998</v>
      </c>
      <c r="GRJ979" s="218" t="s">
        <v>2402</v>
      </c>
      <c r="GRK979" s="219">
        <v>42660</v>
      </c>
      <c r="GRL979" s="204" t="s">
        <v>34</v>
      </c>
      <c r="GRM979" s="82" t="s">
        <v>2403</v>
      </c>
      <c r="GRN979" s="219">
        <v>42754</v>
      </c>
      <c r="GRO979" s="220">
        <v>222311</v>
      </c>
      <c r="GRP979" s="219">
        <v>42765</v>
      </c>
      <c r="GRQ979" s="103"/>
      <c r="GRR979" s="104" t="s">
        <v>30</v>
      </c>
      <c r="GRS979" s="76" t="s">
        <v>341</v>
      </c>
      <c r="GRT979" s="76" t="s">
        <v>24</v>
      </c>
      <c r="GRU979" s="76" t="s">
        <v>300</v>
      </c>
      <c r="GRV979" s="104" t="s">
        <v>24</v>
      </c>
      <c r="GRW979" s="191">
        <v>131291732</v>
      </c>
      <c r="GRX979" s="77" t="s">
        <v>2401</v>
      </c>
      <c r="GRY979" s="217">
        <v>2652858.2999999998</v>
      </c>
      <c r="GRZ979" s="218" t="s">
        <v>2402</v>
      </c>
      <c r="GSA979" s="219">
        <v>42660</v>
      </c>
      <c r="GSB979" s="204" t="s">
        <v>34</v>
      </c>
      <c r="GSC979" s="82" t="s">
        <v>2403</v>
      </c>
      <c r="GSD979" s="219">
        <v>42754</v>
      </c>
      <c r="GSE979" s="220">
        <v>222311</v>
      </c>
      <c r="GSF979" s="219">
        <v>42765</v>
      </c>
      <c r="GSG979" s="103"/>
      <c r="GSH979" s="104" t="s">
        <v>30</v>
      </c>
      <c r="GSI979" s="76" t="s">
        <v>341</v>
      </c>
      <c r="GSJ979" s="76" t="s">
        <v>24</v>
      </c>
      <c r="GSK979" s="76" t="s">
        <v>300</v>
      </c>
      <c r="GSL979" s="104" t="s">
        <v>24</v>
      </c>
      <c r="GSM979" s="191">
        <v>131291732</v>
      </c>
      <c r="GSN979" s="77" t="s">
        <v>2401</v>
      </c>
      <c r="GSO979" s="217">
        <v>2652858.2999999998</v>
      </c>
      <c r="GSP979" s="218" t="s">
        <v>2402</v>
      </c>
      <c r="GSQ979" s="219">
        <v>42660</v>
      </c>
      <c r="GSR979" s="204" t="s">
        <v>34</v>
      </c>
      <c r="GSS979" s="82" t="s">
        <v>2403</v>
      </c>
      <c r="GST979" s="219">
        <v>42754</v>
      </c>
      <c r="GSU979" s="220">
        <v>222311</v>
      </c>
      <c r="GSV979" s="219">
        <v>42765</v>
      </c>
      <c r="GSW979" s="103"/>
      <c r="GSX979" s="104" t="s">
        <v>30</v>
      </c>
      <c r="GSY979" s="76" t="s">
        <v>341</v>
      </c>
      <c r="GSZ979" s="76" t="s">
        <v>24</v>
      </c>
      <c r="GTA979" s="76" t="s">
        <v>300</v>
      </c>
      <c r="GTB979" s="104" t="s">
        <v>24</v>
      </c>
      <c r="GTC979" s="191">
        <v>131291732</v>
      </c>
      <c r="GTD979" s="77" t="s">
        <v>2401</v>
      </c>
      <c r="GTE979" s="217">
        <v>2652858.2999999998</v>
      </c>
      <c r="GTF979" s="218" t="s">
        <v>2402</v>
      </c>
      <c r="GTG979" s="219">
        <v>42660</v>
      </c>
      <c r="GTH979" s="204" t="s">
        <v>34</v>
      </c>
      <c r="GTI979" s="82" t="s">
        <v>2403</v>
      </c>
      <c r="GTJ979" s="219">
        <v>42754</v>
      </c>
      <c r="GTK979" s="220">
        <v>222311</v>
      </c>
      <c r="GTL979" s="219">
        <v>42765</v>
      </c>
      <c r="GTM979" s="103"/>
      <c r="GTN979" s="104" t="s">
        <v>30</v>
      </c>
      <c r="GTO979" s="76" t="s">
        <v>341</v>
      </c>
      <c r="GTP979" s="76" t="s">
        <v>24</v>
      </c>
      <c r="GTQ979" s="76" t="s">
        <v>300</v>
      </c>
      <c r="GTR979" s="104" t="s">
        <v>24</v>
      </c>
      <c r="GTS979" s="191">
        <v>131291732</v>
      </c>
      <c r="GTT979" s="77" t="s">
        <v>2401</v>
      </c>
      <c r="GTU979" s="217">
        <v>2652858.2999999998</v>
      </c>
      <c r="GTV979" s="218" t="s">
        <v>2402</v>
      </c>
      <c r="GTW979" s="219">
        <v>42660</v>
      </c>
      <c r="GTX979" s="204" t="s">
        <v>34</v>
      </c>
      <c r="GTY979" s="82" t="s">
        <v>2403</v>
      </c>
      <c r="GTZ979" s="219">
        <v>42754</v>
      </c>
      <c r="GUA979" s="220">
        <v>222311</v>
      </c>
      <c r="GUB979" s="219">
        <v>42765</v>
      </c>
      <c r="GUC979" s="103"/>
      <c r="GUD979" s="104" t="s">
        <v>30</v>
      </c>
      <c r="GUE979" s="76" t="s">
        <v>341</v>
      </c>
      <c r="GUF979" s="76" t="s">
        <v>24</v>
      </c>
      <c r="GUG979" s="76" t="s">
        <v>300</v>
      </c>
      <c r="GUH979" s="104" t="s">
        <v>24</v>
      </c>
      <c r="GUI979" s="191">
        <v>131291732</v>
      </c>
      <c r="GUJ979" s="77" t="s">
        <v>2401</v>
      </c>
      <c r="GUK979" s="217">
        <v>2652858.2999999998</v>
      </c>
      <c r="GUL979" s="218" t="s">
        <v>2402</v>
      </c>
      <c r="GUM979" s="219">
        <v>42660</v>
      </c>
      <c r="GUN979" s="204" t="s">
        <v>34</v>
      </c>
      <c r="GUO979" s="82" t="s">
        <v>2403</v>
      </c>
      <c r="GUP979" s="219">
        <v>42754</v>
      </c>
      <c r="GUQ979" s="220">
        <v>222311</v>
      </c>
      <c r="GUR979" s="219">
        <v>42765</v>
      </c>
      <c r="GUS979" s="103"/>
      <c r="GUT979" s="104" t="s">
        <v>30</v>
      </c>
      <c r="GUU979" s="76" t="s">
        <v>341</v>
      </c>
      <c r="GUV979" s="76" t="s">
        <v>24</v>
      </c>
      <c r="GUW979" s="76" t="s">
        <v>300</v>
      </c>
      <c r="GUX979" s="104" t="s">
        <v>24</v>
      </c>
      <c r="GUY979" s="191">
        <v>131291732</v>
      </c>
      <c r="GUZ979" s="77" t="s">
        <v>2401</v>
      </c>
      <c r="GVA979" s="217">
        <v>2652858.2999999998</v>
      </c>
      <c r="GVB979" s="218" t="s">
        <v>2402</v>
      </c>
      <c r="GVC979" s="219">
        <v>42660</v>
      </c>
      <c r="GVD979" s="204" t="s">
        <v>34</v>
      </c>
      <c r="GVE979" s="82" t="s">
        <v>2403</v>
      </c>
      <c r="GVF979" s="219">
        <v>42754</v>
      </c>
      <c r="GVG979" s="220">
        <v>222311</v>
      </c>
      <c r="GVH979" s="219">
        <v>42765</v>
      </c>
      <c r="GVI979" s="103"/>
      <c r="GVJ979" s="104" t="s">
        <v>30</v>
      </c>
      <c r="GVK979" s="76" t="s">
        <v>341</v>
      </c>
      <c r="GVL979" s="76" t="s">
        <v>24</v>
      </c>
      <c r="GVM979" s="76" t="s">
        <v>300</v>
      </c>
      <c r="GVN979" s="104" t="s">
        <v>24</v>
      </c>
      <c r="GVO979" s="191">
        <v>131291732</v>
      </c>
      <c r="GVP979" s="77" t="s">
        <v>2401</v>
      </c>
      <c r="GVQ979" s="217">
        <v>2652858.2999999998</v>
      </c>
      <c r="GVR979" s="218" t="s">
        <v>2402</v>
      </c>
      <c r="GVS979" s="219">
        <v>42660</v>
      </c>
      <c r="GVT979" s="204" t="s">
        <v>34</v>
      </c>
      <c r="GVU979" s="82" t="s">
        <v>2403</v>
      </c>
      <c r="GVV979" s="219">
        <v>42754</v>
      </c>
      <c r="GVW979" s="220">
        <v>222311</v>
      </c>
      <c r="GVX979" s="219">
        <v>42765</v>
      </c>
      <c r="GVY979" s="103"/>
      <c r="GVZ979" s="104" t="s">
        <v>30</v>
      </c>
      <c r="GWA979" s="76" t="s">
        <v>341</v>
      </c>
      <c r="GWB979" s="76" t="s">
        <v>24</v>
      </c>
      <c r="GWC979" s="76" t="s">
        <v>300</v>
      </c>
      <c r="GWD979" s="104" t="s">
        <v>24</v>
      </c>
      <c r="GWE979" s="191">
        <v>131291732</v>
      </c>
      <c r="GWF979" s="77" t="s">
        <v>2401</v>
      </c>
      <c r="GWG979" s="217">
        <v>2652858.2999999998</v>
      </c>
      <c r="GWH979" s="218" t="s">
        <v>2402</v>
      </c>
      <c r="GWI979" s="219">
        <v>42660</v>
      </c>
      <c r="GWJ979" s="204" t="s">
        <v>34</v>
      </c>
      <c r="GWK979" s="82" t="s">
        <v>2403</v>
      </c>
      <c r="GWL979" s="219">
        <v>42754</v>
      </c>
      <c r="GWM979" s="220">
        <v>222311</v>
      </c>
      <c r="GWN979" s="219">
        <v>42765</v>
      </c>
      <c r="GWO979" s="103"/>
      <c r="GWP979" s="104" t="s">
        <v>30</v>
      </c>
      <c r="GWQ979" s="76" t="s">
        <v>341</v>
      </c>
      <c r="GWR979" s="76" t="s">
        <v>24</v>
      </c>
      <c r="GWS979" s="76" t="s">
        <v>300</v>
      </c>
      <c r="GWT979" s="104" t="s">
        <v>24</v>
      </c>
      <c r="GWU979" s="191">
        <v>131291732</v>
      </c>
      <c r="GWV979" s="77" t="s">
        <v>2401</v>
      </c>
      <c r="GWW979" s="217">
        <v>2652858.2999999998</v>
      </c>
      <c r="GWX979" s="218" t="s">
        <v>2402</v>
      </c>
      <c r="GWY979" s="219">
        <v>42660</v>
      </c>
      <c r="GWZ979" s="204" t="s">
        <v>34</v>
      </c>
      <c r="GXA979" s="82" t="s">
        <v>2403</v>
      </c>
      <c r="GXB979" s="219">
        <v>42754</v>
      </c>
      <c r="GXC979" s="220">
        <v>222311</v>
      </c>
      <c r="GXD979" s="219">
        <v>42765</v>
      </c>
      <c r="GXE979" s="103"/>
      <c r="GXF979" s="104" t="s">
        <v>30</v>
      </c>
      <c r="GXG979" s="76" t="s">
        <v>341</v>
      </c>
      <c r="GXH979" s="76" t="s">
        <v>24</v>
      </c>
      <c r="GXI979" s="76" t="s">
        <v>300</v>
      </c>
      <c r="GXJ979" s="104" t="s">
        <v>24</v>
      </c>
      <c r="GXK979" s="191">
        <v>131291732</v>
      </c>
      <c r="GXL979" s="77" t="s">
        <v>2401</v>
      </c>
      <c r="GXM979" s="217">
        <v>2652858.2999999998</v>
      </c>
      <c r="GXN979" s="218" t="s">
        <v>2402</v>
      </c>
      <c r="GXO979" s="219">
        <v>42660</v>
      </c>
      <c r="GXP979" s="204" t="s">
        <v>34</v>
      </c>
      <c r="GXQ979" s="82" t="s">
        <v>2403</v>
      </c>
      <c r="GXR979" s="219">
        <v>42754</v>
      </c>
      <c r="GXS979" s="220">
        <v>222311</v>
      </c>
      <c r="GXT979" s="219">
        <v>42765</v>
      </c>
      <c r="GXU979" s="103"/>
      <c r="GXV979" s="104" t="s">
        <v>30</v>
      </c>
      <c r="GXW979" s="76" t="s">
        <v>341</v>
      </c>
      <c r="GXX979" s="76" t="s">
        <v>24</v>
      </c>
      <c r="GXY979" s="76" t="s">
        <v>300</v>
      </c>
      <c r="GXZ979" s="104" t="s">
        <v>24</v>
      </c>
      <c r="GYA979" s="191">
        <v>131291732</v>
      </c>
      <c r="GYB979" s="77" t="s">
        <v>2401</v>
      </c>
      <c r="GYC979" s="217">
        <v>2652858.2999999998</v>
      </c>
      <c r="GYD979" s="218" t="s">
        <v>2402</v>
      </c>
      <c r="GYE979" s="219">
        <v>42660</v>
      </c>
      <c r="GYF979" s="204" t="s">
        <v>34</v>
      </c>
      <c r="GYG979" s="82" t="s">
        <v>2403</v>
      </c>
      <c r="GYH979" s="219">
        <v>42754</v>
      </c>
      <c r="GYI979" s="220">
        <v>222311</v>
      </c>
      <c r="GYJ979" s="219">
        <v>42765</v>
      </c>
      <c r="GYK979" s="103"/>
      <c r="GYL979" s="104" t="s">
        <v>30</v>
      </c>
      <c r="GYM979" s="76" t="s">
        <v>341</v>
      </c>
      <c r="GYN979" s="76" t="s">
        <v>24</v>
      </c>
      <c r="GYO979" s="76" t="s">
        <v>300</v>
      </c>
      <c r="GYP979" s="104" t="s">
        <v>24</v>
      </c>
      <c r="GYQ979" s="191">
        <v>131291732</v>
      </c>
      <c r="GYR979" s="77" t="s">
        <v>2401</v>
      </c>
      <c r="GYS979" s="217">
        <v>2652858.2999999998</v>
      </c>
      <c r="GYT979" s="218" t="s">
        <v>2402</v>
      </c>
      <c r="GYU979" s="219">
        <v>42660</v>
      </c>
      <c r="GYV979" s="204" t="s">
        <v>34</v>
      </c>
      <c r="GYW979" s="82" t="s">
        <v>2403</v>
      </c>
      <c r="GYX979" s="219">
        <v>42754</v>
      </c>
      <c r="GYY979" s="220">
        <v>222311</v>
      </c>
      <c r="GYZ979" s="219">
        <v>42765</v>
      </c>
      <c r="GZA979" s="103"/>
      <c r="GZB979" s="104" t="s">
        <v>30</v>
      </c>
      <c r="GZC979" s="76" t="s">
        <v>341</v>
      </c>
      <c r="GZD979" s="76" t="s">
        <v>24</v>
      </c>
      <c r="GZE979" s="76" t="s">
        <v>300</v>
      </c>
      <c r="GZF979" s="104" t="s">
        <v>24</v>
      </c>
      <c r="GZG979" s="191">
        <v>131291732</v>
      </c>
      <c r="GZH979" s="77" t="s">
        <v>2401</v>
      </c>
      <c r="GZI979" s="217">
        <v>2652858.2999999998</v>
      </c>
      <c r="GZJ979" s="218" t="s">
        <v>2402</v>
      </c>
      <c r="GZK979" s="219">
        <v>42660</v>
      </c>
      <c r="GZL979" s="204" t="s">
        <v>34</v>
      </c>
      <c r="GZM979" s="82" t="s">
        <v>2403</v>
      </c>
      <c r="GZN979" s="219">
        <v>42754</v>
      </c>
      <c r="GZO979" s="220">
        <v>222311</v>
      </c>
      <c r="GZP979" s="219">
        <v>42765</v>
      </c>
      <c r="GZQ979" s="103"/>
      <c r="GZR979" s="104" t="s">
        <v>30</v>
      </c>
      <c r="GZS979" s="76" t="s">
        <v>341</v>
      </c>
      <c r="GZT979" s="76" t="s">
        <v>24</v>
      </c>
      <c r="GZU979" s="76" t="s">
        <v>300</v>
      </c>
      <c r="GZV979" s="104" t="s">
        <v>24</v>
      </c>
      <c r="GZW979" s="191">
        <v>131291732</v>
      </c>
      <c r="GZX979" s="77" t="s">
        <v>2401</v>
      </c>
      <c r="GZY979" s="217">
        <v>2652858.2999999998</v>
      </c>
      <c r="GZZ979" s="218" t="s">
        <v>2402</v>
      </c>
      <c r="HAA979" s="219">
        <v>42660</v>
      </c>
      <c r="HAB979" s="204" t="s">
        <v>34</v>
      </c>
      <c r="HAC979" s="82" t="s">
        <v>2403</v>
      </c>
      <c r="HAD979" s="219">
        <v>42754</v>
      </c>
      <c r="HAE979" s="220">
        <v>222311</v>
      </c>
      <c r="HAF979" s="219">
        <v>42765</v>
      </c>
      <c r="HAG979" s="103"/>
      <c r="HAH979" s="104" t="s">
        <v>30</v>
      </c>
      <c r="HAI979" s="76" t="s">
        <v>341</v>
      </c>
      <c r="HAJ979" s="76" t="s">
        <v>24</v>
      </c>
      <c r="HAK979" s="76" t="s">
        <v>300</v>
      </c>
      <c r="HAL979" s="104" t="s">
        <v>24</v>
      </c>
      <c r="HAM979" s="191">
        <v>131291732</v>
      </c>
      <c r="HAN979" s="77" t="s">
        <v>2401</v>
      </c>
      <c r="HAO979" s="217">
        <v>2652858.2999999998</v>
      </c>
      <c r="HAP979" s="218" t="s">
        <v>2402</v>
      </c>
      <c r="HAQ979" s="219">
        <v>42660</v>
      </c>
      <c r="HAR979" s="204" t="s">
        <v>34</v>
      </c>
      <c r="HAS979" s="82" t="s">
        <v>2403</v>
      </c>
      <c r="HAT979" s="219">
        <v>42754</v>
      </c>
      <c r="HAU979" s="220">
        <v>222311</v>
      </c>
      <c r="HAV979" s="219">
        <v>42765</v>
      </c>
      <c r="HAW979" s="103"/>
      <c r="HAX979" s="104" t="s">
        <v>30</v>
      </c>
      <c r="HAY979" s="76" t="s">
        <v>341</v>
      </c>
      <c r="HAZ979" s="76" t="s">
        <v>24</v>
      </c>
      <c r="HBA979" s="76" t="s">
        <v>300</v>
      </c>
      <c r="HBB979" s="104" t="s">
        <v>24</v>
      </c>
      <c r="HBC979" s="191">
        <v>131291732</v>
      </c>
      <c r="HBD979" s="77" t="s">
        <v>2401</v>
      </c>
      <c r="HBE979" s="217">
        <v>2652858.2999999998</v>
      </c>
      <c r="HBF979" s="218" t="s">
        <v>2402</v>
      </c>
      <c r="HBG979" s="219">
        <v>42660</v>
      </c>
      <c r="HBH979" s="204" t="s">
        <v>34</v>
      </c>
      <c r="HBI979" s="82" t="s">
        <v>2403</v>
      </c>
      <c r="HBJ979" s="219">
        <v>42754</v>
      </c>
      <c r="HBK979" s="220">
        <v>222311</v>
      </c>
      <c r="HBL979" s="219">
        <v>42765</v>
      </c>
      <c r="HBM979" s="103"/>
      <c r="HBN979" s="104" t="s">
        <v>30</v>
      </c>
      <c r="HBO979" s="76" t="s">
        <v>341</v>
      </c>
      <c r="HBP979" s="76" t="s">
        <v>24</v>
      </c>
      <c r="HBQ979" s="76" t="s">
        <v>300</v>
      </c>
      <c r="HBR979" s="104" t="s">
        <v>24</v>
      </c>
      <c r="HBS979" s="191">
        <v>131291732</v>
      </c>
      <c r="HBT979" s="77" t="s">
        <v>2401</v>
      </c>
      <c r="HBU979" s="217">
        <v>2652858.2999999998</v>
      </c>
      <c r="HBV979" s="218" t="s">
        <v>2402</v>
      </c>
      <c r="HBW979" s="219">
        <v>42660</v>
      </c>
      <c r="HBX979" s="204" t="s">
        <v>34</v>
      </c>
      <c r="HBY979" s="82" t="s">
        <v>2403</v>
      </c>
      <c r="HBZ979" s="219">
        <v>42754</v>
      </c>
      <c r="HCA979" s="220">
        <v>222311</v>
      </c>
      <c r="HCB979" s="219">
        <v>42765</v>
      </c>
      <c r="HCC979" s="103"/>
      <c r="HCD979" s="104" t="s">
        <v>30</v>
      </c>
      <c r="HCE979" s="76" t="s">
        <v>341</v>
      </c>
      <c r="HCF979" s="76" t="s">
        <v>24</v>
      </c>
      <c r="HCG979" s="76" t="s">
        <v>300</v>
      </c>
      <c r="HCH979" s="104" t="s">
        <v>24</v>
      </c>
      <c r="HCI979" s="191">
        <v>131291732</v>
      </c>
      <c r="HCJ979" s="77" t="s">
        <v>2401</v>
      </c>
      <c r="HCK979" s="217">
        <v>2652858.2999999998</v>
      </c>
      <c r="HCL979" s="218" t="s">
        <v>2402</v>
      </c>
      <c r="HCM979" s="219">
        <v>42660</v>
      </c>
      <c r="HCN979" s="204" t="s">
        <v>34</v>
      </c>
      <c r="HCO979" s="82" t="s">
        <v>2403</v>
      </c>
      <c r="HCP979" s="219">
        <v>42754</v>
      </c>
      <c r="HCQ979" s="220">
        <v>222311</v>
      </c>
      <c r="HCR979" s="219">
        <v>42765</v>
      </c>
      <c r="HCS979" s="103"/>
      <c r="HCT979" s="104" t="s">
        <v>30</v>
      </c>
      <c r="HCU979" s="76" t="s">
        <v>341</v>
      </c>
      <c r="HCV979" s="76" t="s">
        <v>24</v>
      </c>
      <c r="HCW979" s="76" t="s">
        <v>300</v>
      </c>
      <c r="HCX979" s="104" t="s">
        <v>24</v>
      </c>
      <c r="HCY979" s="191">
        <v>131291732</v>
      </c>
      <c r="HCZ979" s="77" t="s">
        <v>2401</v>
      </c>
      <c r="HDA979" s="217">
        <v>2652858.2999999998</v>
      </c>
      <c r="HDB979" s="218" t="s">
        <v>2402</v>
      </c>
      <c r="HDC979" s="219">
        <v>42660</v>
      </c>
      <c r="HDD979" s="204" t="s">
        <v>34</v>
      </c>
      <c r="HDE979" s="82" t="s">
        <v>2403</v>
      </c>
      <c r="HDF979" s="219">
        <v>42754</v>
      </c>
      <c r="HDG979" s="220">
        <v>222311</v>
      </c>
      <c r="HDH979" s="219">
        <v>42765</v>
      </c>
      <c r="HDI979" s="103"/>
      <c r="HDJ979" s="104" t="s">
        <v>30</v>
      </c>
      <c r="HDK979" s="76" t="s">
        <v>341</v>
      </c>
      <c r="HDL979" s="76" t="s">
        <v>24</v>
      </c>
      <c r="HDM979" s="76" t="s">
        <v>300</v>
      </c>
      <c r="HDN979" s="104" t="s">
        <v>24</v>
      </c>
      <c r="HDO979" s="191">
        <v>131291732</v>
      </c>
      <c r="HDP979" s="77" t="s">
        <v>2401</v>
      </c>
      <c r="HDQ979" s="217">
        <v>2652858.2999999998</v>
      </c>
      <c r="HDR979" s="218" t="s">
        <v>2402</v>
      </c>
      <c r="HDS979" s="219">
        <v>42660</v>
      </c>
      <c r="HDT979" s="204" t="s">
        <v>34</v>
      </c>
      <c r="HDU979" s="82" t="s">
        <v>2403</v>
      </c>
      <c r="HDV979" s="219">
        <v>42754</v>
      </c>
      <c r="HDW979" s="220">
        <v>222311</v>
      </c>
      <c r="HDX979" s="219">
        <v>42765</v>
      </c>
      <c r="HDY979" s="103"/>
      <c r="HDZ979" s="104" t="s">
        <v>30</v>
      </c>
      <c r="HEA979" s="76" t="s">
        <v>341</v>
      </c>
      <c r="HEB979" s="76" t="s">
        <v>24</v>
      </c>
      <c r="HEC979" s="76" t="s">
        <v>300</v>
      </c>
      <c r="HED979" s="104" t="s">
        <v>24</v>
      </c>
      <c r="HEE979" s="191">
        <v>131291732</v>
      </c>
      <c r="HEF979" s="77" t="s">
        <v>2401</v>
      </c>
      <c r="HEG979" s="217">
        <v>2652858.2999999998</v>
      </c>
      <c r="HEH979" s="218" t="s">
        <v>2402</v>
      </c>
      <c r="HEI979" s="219">
        <v>42660</v>
      </c>
      <c r="HEJ979" s="204" t="s">
        <v>34</v>
      </c>
      <c r="HEK979" s="82" t="s">
        <v>2403</v>
      </c>
      <c r="HEL979" s="219">
        <v>42754</v>
      </c>
      <c r="HEM979" s="220">
        <v>222311</v>
      </c>
      <c r="HEN979" s="219">
        <v>42765</v>
      </c>
      <c r="HEO979" s="103"/>
      <c r="HEP979" s="104" t="s">
        <v>30</v>
      </c>
      <c r="HEQ979" s="76" t="s">
        <v>341</v>
      </c>
      <c r="HER979" s="76" t="s">
        <v>24</v>
      </c>
      <c r="HES979" s="76" t="s">
        <v>300</v>
      </c>
      <c r="HET979" s="104" t="s">
        <v>24</v>
      </c>
      <c r="HEU979" s="191">
        <v>131291732</v>
      </c>
      <c r="HEV979" s="77" t="s">
        <v>2401</v>
      </c>
      <c r="HEW979" s="217">
        <v>2652858.2999999998</v>
      </c>
      <c r="HEX979" s="218" t="s">
        <v>2402</v>
      </c>
      <c r="HEY979" s="219">
        <v>42660</v>
      </c>
      <c r="HEZ979" s="204" t="s">
        <v>34</v>
      </c>
      <c r="HFA979" s="82" t="s">
        <v>2403</v>
      </c>
      <c r="HFB979" s="219">
        <v>42754</v>
      </c>
      <c r="HFC979" s="220">
        <v>222311</v>
      </c>
      <c r="HFD979" s="219">
        <v>42765</v>
      </c>
      <c r="HFE979" s="103"/>
      <c r="HFF979" s="104" t="s">
        <v>30</v>
      </c>
      <c r="HFG979" s="76" t="s">
        <v>341</v>
      </c>
      <c r="HFH979" s="76" t="s">
        <v>24</v>
      </c>
      <c r="HFI979" s="76" t="s">
        <v>300</v>
      </c>
      <c r="HFJ979" s="104" t="s">
        <v>24</v>
      </c>
      <c r="HFK979" s="191">
        <v>131291732</v>
      </c>
      <c r="HFL979" s="77" t="s">
        <v>2401</v>
      </c>
      <c r="HFM979" s="217">
        <v>2652858.2999999998</v>
      </c>
      <c r="HFN979" s="218" t="s">
        <v>2402</v>
      </c>
      <c r="HFO979" s="219">
        <v>42660</v>
      </c>
      <c r="HFP979" s="204" t="s">
        <v>34</v>
      </c>
      <c r="HFQ979" s="82" t="s">
        <v>2403</v>
      </c>
      <c r="HFR979" s="219">
        <v>42754</v>
      </c>
      <c r="HFS979" s="220">
        <v>222311</v>
      </c>
      <c r="HFT979" s="219">
        <v>42765</v>
      </c>
      <c r="HFU979" s="103"/>
      <c r="HFV979" s="104" t="s">
        <v>30</v>
      </c>
      <c r="HFW979" s="76" t="s">
        <v>341</v>
      </c>
      <c r="HFX979" s="76" t="s">
        <v>24</v>
      </c>
      <c r="HFY979" s="76" t="s">
        <v>300</v>
      </c>
      <c r="HFZ979" s="104" t="s">
        <v>24</v>
      </c>
      <c r="HGA979" s="191">
        <v>131291732</v>
      </c>
      <c r="HGB979" s="77" t="s">
        <v>2401</v>
      </c>
      <c r="HGC979" s="217">
        <v>2652858.2999999998</v>
      </c>
      <c r="HGD979" s="218" t="s">
        <v>2402</v>
      </c>
      <c r="HGE979" s="219">
        <v>42660</v>
      </c>
      <c r="HGF979" s="204" t="s">
        <v>34</v>
      </c>
      <c r="HGG979" s="82" t="s">
        <v>2403</v>
      </c>
      <c r="HGH979" s="219">
        <v>42754</v>
      </c>
      <c r="HGI979" s="220">
        <v>222311</v>
      </c>
      <c r="HGJ979" s="219">
        <v>42765</v>
      </c>
      <c r="HGK979" s="103"/>
      <c r="HGL979" s="104" t="s">
        <v>30</v>
      </c>
      <c r="HGM979" s="76" t="s">
        <v>341</v>
      </c>
      <c r="HGN979" s="76" t="s">
        <v>24</v>
      </c>
      <c r="HGO979" s="76" t="s">
        <v>300</v>
      </c>
      <c r="HGP979" s="104" t="s">
        <v>24</v>
      </c>
      <c r="HGQ979" s="191">
        <v>131291732</v>
      </c>
      <c r="HGR979" s="77" t="s">
        <v>2401</v>
      </c>
      <c r="HGS979" s="217">
        <v>2652858.2999999998</v>
      </c>
      <c r="HGT979" s="218" t="s">
        <v>2402</v>
      </c>
      <c r="HGU979" s="219">
        <v>42660</v>
      </c>
      <c r="HGV979" s="204" t="s">
        <v>34</v>
      </c>
      <c r="HGW979" s="82" t="s">
        <v>2403</v>
      </c>
      <c r="HGX979" s="219">
        <v>42754</v>
      </c>
      <c r="HGY979" s="220">
        <v>222311</v>
      </c>
      <c r="HGZ979" s="219">
        <v>42765</v>
      </c>
      <c r="HHA979" s="103"/>
      <c r="HHB979" s="104" t="s">
        <v>30</v>
      </c>
      <c r="HHC979" s="76" t="s">
        <v>341</v>
      </c>
      <c r="HHD979" s="76" t="s">
        <v>24</v>
      </c>
      <c r="HHE979" s="76" t="s">
        <v>300</v>
      </c>
      <c r="HHF979" s="104" t="s">
        <v>24</v>
      </c>
      <c r="HHG979" s="191">
        <v>131291732</v>
      </c>
      <c r="HHH979" s="77" t="s">
        <v>2401</v>
      </c>
      <c r="HHI979" s="217">
        <v>2652858.2999999998</v>
      </c>
      <c r="HHJ979" s="218" t="s">
        <v>2402</v>
      </c>
      <c r="HHK979" s="219">
        <v>42660</v>
      </c>
      <c r="HHL979" s="204" t="s">
        <v>34</v>
      </c>
      <c r="HHM979" s="82" t="s">
        <v>2403</v>
      </c>
      <c r="HHN979" s="219">
        <v>42754</v>
      </c>
      <c r="HHO979" s="220">
        <v>222311</v>
      </c>
      <c r="HHP979" s="219">
        <v>42765</v>
      </c>
      <c r="HHQ979" s="103"/>
      <c r="HHR979" s="104" t="s">
        <v>30</v>
      </c>
      <c r="HHS979" s="76" t="s">
        <v>341</v>
      </c>
      <c r="HHT979" s="76" t="s">
        <v>24</v>
      </c>
      <c r="HHU979" s="76" t="s">
        <v>300</v>
      </c>
      <c r="HHV979" s="104" t="s">
        <v>24</v>
      </c>
      <c r="HHW979" s="191">
        <v>131291732</v>
      </c>
      <c r="HHX979" s="77" t="s">
        <v>2401</v>
      </c>
      <c r="HHY979" s="217">
        <v>2652858.2999999998</v>
      </c>
      <c r="HHZ979" s="218" t="s">
        <v>2402</v>
      </c>
      <c r="HIA979" s="219">
        <v>42660</v>
      </c>
      <c r="HIB979" s="204" t="s">
        <v>34</v>
      </c>
      <c r="HIC979" s="82" t="s">
        <v>2403</v>
      </c>
      <c r="HID979" s="219">
        <v>42754</v>
      </c>
      <c r="HIE979" s="220">
        <v>222311</v>
      </c>
      <c r="HIF979" s="219">
        <v>42765</v>
      </c>
      <c r="HIG979" s="103"/>
      <c r="HIH979" s="104" t="s">
        <v>30</v>
      </c>
      <c r="HII979" s="76" t="s">
        <v>341</v>
      </c>
      <c r="HIJ979" s="76" t="s">
        <v>24</v>
      </c>
      <c r="HIK979" s="76" t="s">
        <v>300</v>
      </c>
      <c r="HIL979" s="104" t="s">
        <v>24</v>
      </c>
      <c r="HIM979" s="191">
        <v>131291732</v>
      </c>
      <c r="HIN979" s="77" t="s">
        <v>2401</v>
      </c>
      <c r="HIO979" s="217">
        <v>2652858.2999999998</v>
      </c>
      <c r="HIP979" s="218" t="s">
        <v>2402</v>
      </c>
      <c r="HIQ979" s="219">
        <v>42660</v>
      </c>
      <c r="HIR979" s="204" t="s">
        <v>34</v>
      </c>
      <c r="HIS979" s="82" t="s">
        <v>2403</v>
      </c>
      <c r="HIT979" s="219">
        <v>42754</v>
      </c>
      <c r="HIU979" s="220">
        <v>222311</v>
      </c>
      <c r="HIV979" s="219">
        <v>42765</v>
      </c>
      <c r="HIW979" s="103"/>
      <c r="HIX979" s="104" t="s">
        <v>30</v>
      </c>
      <c r="HIY979" s="76" t="s">
        <v>341</v>
      </c>
      <c r="HIZ979" s="76" t="s">
        <v>24</v>
      </c>
      <c r="HJA979" s="76" t="s">
        <v>300</v>
      </c>
      <c r="HJB979" s="104" t="s">
        <v>24</v>
      </c>
      <c r="HJC979" s="191">
        <v>131291732</v>
      </c>
      <c r="HJD979" s="77" t="s">
        <v>2401</v>
      </c>
      <c r="HJE979" s="217">
        <v>2652858.2999999998</v>
      </c>
      <c r="HJF979" s="218" t="s">
        <v>2402</v>
      </c>
      <c r="HJG979" s="219">
        <v>42660</v>
      </c>
      <c r="HJH979" s="204" t="s">
        <v>34</v>
      </c>
      <c r="HJI979" s="82" t="s">
        <v>2403</v>
      </c>
      <c r="HJJ979" s="219">
        <v>42754</v>
      </c>
      <c r="HJK979" s="220">
        <v>222311</v>
      </c>
      <c r="HJL979" s="219">
        <v>42765</v>
      </c>
      <c r="HJM979" s="103"/>
      <c r="HJN979" s="104" t="s">
        <v>30</v>
      </c>
      <c r="HJO979" s="76" t="s">
        <v>341</v>
      </c>
      <c r="HJP979" s="76" t="s">
        <v>24</v>
      </c>
      <c r="HJQ979" s="76" t="s">
        <v>300</v>
      </c>
      <c r="HJR979" s="104" t="s">
        <v>24</v>
      </c>
      <c r="HJS979" s="191">
        <v>131291732</v>
      </c>
      <c r="HJT979" s="77" t="s">
        <v>2401</v>
      </c>
      <c r="HJU979" s="217">
        <v>2652858.2999999998</v>
      </c>
      <c r="HJV979" s="218" t="s">
        <v>2402</v>
      </c>
      <c r="HJW979" s="219">
        <v>42660</v>
      </c>
      <c r="HJX979" s="204" t="s">
        <v>34</v>
      </c>
      <c r="HJY979" s="82" t="s">
        <v>2403</v>
      </c>
      <c r="HJZ979" s="219">
        <v>42754</v>
      </c>
      <c r="HKA979" s="220">
        <v>222311</v>
      </c>
      <c r="HKB979" s="219">
        <v>42765</v>
      </c>
      <c r="HKC979" s="103"/>
      <c r="HKD979" s="104" t="s">
        <v>30</v>
      </c>
      <c r="HKE979" s="76" t="s">
        <v>341</v>
      </c>
      <c r="HKF979" s="76" t="s">
        <v>24</v>
      </c>
      <c r="HKG979" s="76" t="s">
        <v>300</v>
      </c>
      <c r="HKH979" s="104" t="s">
        <v>24</v>
      </c>
      <c r="HKI979" s="191">
        <v>131291732</v>
      </c>
      <c r="HKJ979" s="77" t="s">
        <v>2401</v>
      </c>
      <c r="HKK979" s="217">
        <v>2652858.2999999998</v>
      </c>
      <c r="HKL979" s="218" t="s">
        <v>2402</v>
      </c>
      <c r="HKM979" s="219">
        <v>42660</v>
      </c>
      <c r="HKN979" s="204" t="s">
        <v>34</v>
      </c>
      <c r="HKO979" s="82" t="s">
        <v>2403</v>
      </c>
      <c r="HKP979" s="219">
        <v>42754</v>
      </c>
      <c r="HKQ979" s="220">
        <v>222311</v>
      </c>
      <c r="HKR979" s="219">
        <v>42765</v>
      </c>
      <c r="HKS979" s="103"/>
      <c r="HKT979" s="104" t="s">
        <v>30</v>
      </c>
      <c r="HKU979" s="76" t="s">
        <v>341</v>
      </c>
      <c r="HKV979" s="76" t="s">
        <v>24</v>
      </c>
      <c r="HKW979" s="76" t="s">
        <v>300</v>
      </c>
      <c r="HKX979" s="104" t="s">
        <v>24</v>
      </c>
      <c r="HKY979" s="191">
        <v>131291732</v>
      </c>
      <c r="HKZ979" s="77" t="s">
        <v>2401</v>
      </c>
      <c r="HLA979" s="217">
        <v>2652858.2999999998</v>
      </c>
      <c r="HLB979" s="218" t="s">
        <v>2402</v>
      </c>
      <c r="HLC979" s="219">
        <v>42660</v>
      </c>
      <c r="HLD979" s="204" t="s">
        <v>34</v>
      </c>
      <c r="HLE979" s="82" t="s">
        <v>2403</v>
      </c>
      <c r="HLF979" s="219">
        <v>42754</v>
      </c>
      <c r="HLG979" s="220">
        <v>222311</v>
      </c>
      <c r="HLH979" s="219">
        <v>42765</v>
      </c>
      <c r="HLI979" s="103"/>
      <c r="HLJ979" s="104" t="s">
        <v>30</v>
      </c>
      <c r="HLK979" s="76" t="s">
        <v>341</v>
      </c>
      <c r="HLL979" s="76" t="s">
        <v>24</v>
      </c>
      <c r="HLM979" s="76" t="s">
        <v>300</v>
      </c>
      <c r="HLN979" s="104" t="s">
        <v>24</v>
      </c>
      <c r="HLO979" s="191">
        <v>131291732</v>
      </c>
      <c r="HLP979" s="77" t="s">
        <v>2401</v>
      </c>
      <c r="HLQ979" s="217">
        <v>2652858.2999999998</v>
      </c>
      <c r="HLR979" s="218" t="s">
        <v>2402</v>
      </c>
      <c r="HLS979" s="219">
        <v>42660</v>
      </c>
      <c r="HLT979" s="204" t="s">
        <v>34</v>
      </c>
      <c r="HLU979" s="82" t="s">
        <v>2403</v>
      </c>
      <c r="HLV979" s="219">
        <v>42754</v>
      </c>
      <c r="HLW979" s="220">
        <v>222311</v>
      </c>
      <c r="HLX979" s="219">
        <v>42765</v>
      </c>
      <c r="HLY979" s="103"/>
      <c r="HLZ979" s="104" t="s">
        <v>30</v>
      </c>
      <c r="HMA979" s="76" t="s">
        <v>341</v>
      </c>
      <c r="HMB979" s="76" t="s">
        <v>24</v>
      </c>
      <c r="HMC979" s="76" t="s">
        <v>300</v>
      </c>
      <c r="HMD979" s="104" t="s">
        <v>24</v>
      </c>
      <c r="HME979" s="191">
        <v>131291732</v>
      </c>
      <c r="HMF979" s="77" t="s">
        <v>2401</v>
      </c>
      <c r="HMG979" s="217">
        <v>2652858.2999999998</v>
      </c>
      <c r="HMH979" s="218" t="s">
        <v>2402</v>
      </c>
      <c r="HMI979" s="219">
        <v>42660</v>
      </c>
      <c r="HMJ979" s="204" t="s">
        <v>34</v>
      </c>
      <c r="HMK979" s="82" t="s">
        <v>2403</v>
      </c>
      <c r="HML979" s="219">
        <v>42754</v>
      </c>
      <c r="HMM979" s="220">
        <v>222311</v>
      </c>
      <c r="HMN979" s="219">
        <v>42765</v>
      </c>
      <c r="HMO979" s="103"/>
      <c r="HMP979" s="104" t="s">
        <v>30</v>
      </c>
      <c r="HMQ979" s="76" t="s">
        <v>341</v>
      </c>
      <c r="HMR979" s="76" t="s">
        <v>24</v>
      </c>
      <c r="HMS979" s="76" t="s">
        <v>300</v>
      </c>
      <c r="HMT979" s="104" t="s">
        <v>24</v>
      </c>
      <c r="HMU979" s="191">
        <v>131291732</v>
      </c>
      <c r="HMV979" s="77" t="s">
        <v>2401</v>
      </c>
      <c r="HMW979" s="217">
        <v>2652858.2999999998</v>
      </c>
      <c r="HMX979" s="218" t="s">
        <v>2402</v>
      </c>
      <c r="HMY979" s="219">
        <v>42660</v>
      </c>
      <c r="HMZ979" s="204" t="s">
        <v>34</v>
      </c>
      <c r="HNA979" s="82" t="s">
        <v>2403</v>
      </c>
      <c r="HNB979" s="219">
        <v>42754</v>
      </c>
      <c r="HNC979" s="220">
        <v>222311</v>
      </c>
      <c r="HND979" s="219">
        <v>42765</v>
      </c>
      <c r="HNE979" s="103"/>
      <c r="HNF979" s="104" t="s">
        <v>30</v>
      </c>
      <c r="HNG979" s="76" t="s">
        <v>341</v>
      </c>
      <c r="HNH979" s="76" t="s">
        <v>24</v>
      </c>
      <c r="HNI979" s="76" t="s">
        <v>300</v>
      </c>
      <c r="HNJ979" s="104" t="s">
        <v>24</v>
      </c>
      <c r="HNK979" s="191">
        <v>131291732</v>
      </c>
      <c r="HNL979" s="77" t="s">
        <v>2401</v>
      </c>
      <c r="HNM979" s="217">
        <v>2652858.2999999998</v>
      </c>
      <c r="HNN979" s="218" t="s">
        <v>2402</v>
      </c>
      <c r="HNO979" s="219">
        <v>42660</v>
      </c>
      <c r="HNP979" s="204" t="s">
        <v>34</v>
      </c>
      <c r="HNQ979" s="82" t="s">
        <v>2403</v>
      </c>
      <c r="HNR979" s="219">
        <v>42754</v>
      </c>
      <c r="HNS979" s="220">
        <v>222311</v>
      </c>
      <c r="HNT979" s="219">
        <v>42765</v>
      </c>
      <c r="HNU979" s="103"/>
      <c r="HNV979" s="104" t="s">
        <v>30</v>
      </c>
      <c r="HNW979" s="76" t="s">
        <v>341</v>
      </c>
      <c r="HNX979" s="76" t="s">
        <v>24</v>
      </c>
      <c r="HNY979" s="76" t="s">
        <v>300</v>
      </c>
      <c r="HNZ979" s="104" t="s">
        <v>24</v>
      </c>
      <c r="HOA979" s="191">
        <v>131291732</v>
      </c>
      <c r="HOB979" s="77" t="s">
        <v>2401</v>
      </c>
      <c r="HOC979" s="217">
        <v>2652858.2999999998</v>
      </c>
      <c r="HOD979" s="218" t="s">
        <v>2402</v>
      </c>
      <c r="HOE979" s="219">
        <v>42660</v>
      </c>
      <c r="HOF979" s="204" t="s">
        <v>34</v>
      </c>
      <c r="HOG979" s="82" t="s">
        <v>2403</v>
      </c>
      <c r="HOH979" s="219">
        <v>42754</v>
      </c>
      <c r="HOI979" s="220">
        <v>222311</v>
      </c>
      <c r="HOJ979" s="219">
        <v>42765</v>
      </c>
      <c r="HOK979" s="103"/>
      <c r="HOL979" s="104" t="s">
        <v>30</v>
      </c>
      <c r="HOM979" s="76" t="s">
        <v>341</v>
      </c>
      <c r="HON979" s="76" t="s">
        <v>24</v>
      </c>
      <c r="HOO979" s="76" t="s">
        <v>300</v>
      </c>
      <c r="HOP979" s="104" t="s">
        <v>24</v>
      </c>
      <c r="HOQ979" s="191">
        <v>131291732</v>
      </c>
      <c r="HOR979" s="77" t="s">
        <v>2401</v>
      </c>
      <c r="HOS979" s="217">
        <v>2652858.2999999998</v>
      </c>
      <c r="HOT979" s="218" t="s">
        <v>2402</v>
      </c>
      <c r="HOU979" s="219">
        <v>42660</v>
      </c>
      <c r="HOV979" s="204" t="s">
        <v>34</v>
      </c>
      <c r="HOW979" s="82" t="s">
        <v>2403</v>
      </c>
      <c r="HOX979" s="219">
        <v>42754</v>
      </c>
      <c r="HOY979" s="220">
        <v>222311</v>
      </c>
      <c r="HOZ979" s="219">
        <v>42765</v>
      </c>
      <c r="HPA979" s="103"/>
      <c r="HPB979" s="104" t="s">
        <v>30</v>
      </c>
      <c r="HPC979" s="76" t="s">
        <v>341</v>
      </c>
      <c r="HPD979" s="76" t="s">
        <v>24</v>
      </c>
      <c r="HPE979" s="76" t="s">
        <v>300</v>
      </c>
      <c r="HPF979" s="104" t="s">
        <v>24</v>
      </c>
      <c r="HPG979" s="191">
        <v>131291732</v>
      </c>
      <c r="HPH979" s="77" t="s">
        <v>2401</v>
      </c>
      <c r="HPI979" s="217">
        <v>2652858.2999999998</v>
      </c>
      <c r="HPJ979" s="218" t="s">
        <v>2402</v>
      </c>
      <c r="HPK979" s="219">
        <v>42660</v>
      </c>
      <c r="HPL979" s="204" t="s">
        <v>34</v>
      </c>
      <c r="HPM979" s="82" t="s">
        <v>2403</v>
      </c>
      <c r="HPN979" s="219">
        <v>42754</v>
      </c>
      <c r="HPO979" s="220">
        <v>222311</v>
      </c>
      <c r="HPP979" s="219">
        <v>42765</v>
      </c>
      <c r="HPQ979" s="103"/>
      <c r="HPR979" s="104" t="s">
        <v>30</v>
      </c>
      <c r="HPS979" s="76" t="s">
        <v>341</v>
      </c>
      <c r="HPT979" s="76" t="s">
        <v>24</v>
      </c>
      <c r="HPU979" s="76" t="s">
        <v>300</v>
      </c>
      <c r="HPV979" s="104" t="s">
        <v>24</v>
      </c>
      <c r="HPW979" s="191">
        <v>131291732</v>
      </c>
      <c r="HPX979" s="77" t="s">
        <v>2401</v>
      </c>
      <c r="HPY979" s="217">
        <v>2652858.2999999998</v>
      </c>
      <c r="HPZ979" s="218" t="s">
        <v>2402</v>
      </c>
      <c r="HQA979" s="219">
        <v>42660</v>
      </c>
      <c r="HQB979" s="204" t="s">
        <v>34</v>
      </c>
      <c r="HQC979" s="82" t="s">
        <v>2403</v>
      </c>
      <c r="HQD979" s="219">
        <v>42754</v>
      </c>
      <c r="HQE979" s="220">
        <v>222311</v>
      </c>
      <c r="HQF979" s="219">
        <v>42765</v>
      </c>
      <c r="HQG979" s="103"/>
      <c r="HQH979" s="104" t="s">
        <v>30</v>
      </c>
      <c r="HQI979" s="76" t="s">
        <v>341</v>
      </c>
      <c r="HQJ979" s="76" t="s">
        <v>24</v>
      </c>
      <c r="HQK979" s="76" t="s">
        <v>300</v>
      </c>
      <c r="HQL979" s="104" t="s">
        <v>24</v>
      </c>
      <c r="HQM979" s="191">
        <v>131291732</v>
      </c>
      <c r="HQN979" s="77" t="s">
        <v>2401</v>
      </c>
      <c r="HQO979" s="217">
        <v>2652858.2999999998</v>
      </c>
      <c r="HQP979" s="218" t="s">
        <v>2402</v>
      </c>
      <c r="HQQ979" s="219">
        <v>42660</v>
      </c>
      <c r="HQR979" s="204" t="s">
        <v>34</v>
      </c>
      <c r="HQS979" s="82" t="s">
        <v>2403</v>
      </c>
      <c r="HQT979" s="219">
        <v>42754</v>
      </c>
      <c r="HQU979" s="220">
        <v>222311</v>
      </c>
      <c r="HQV979" s="219">
        <v>42765</v>
      </c>
      <c r="HQW979" s="103"/>
      <c r="HQX979" s="104" t="s">
        <v>30</v>
      </c>
      <c r="HQY979" s="76" t="s">
        <v>341</v>
      </c>
      <c r="HQZ979" s="76" t="s">
        <v>24</v>
      </c>
      <c r="HRA979" s="76" t="s">
        <v>300</v>
      </c>
      <c r="HRB979" s="104" t="s">
        <v>24</v>
      </c>
      <c r="HRC979" s="191">
        <v>131291732</v>
      </c>
      <c r="HRD979" s="77" t="s">
        <v>2401</v>
      </c>
      <c r="HRE979" s="217">
        <v>2652858.2999999998</v>
      </c>
      <c r="HRF979" s="218" t="s">
        <v>2402</v>
      </c>
      <c r="HRG979" s="219">
        <v>42660</v>
      </c>
      <c r="HRH979" s="204" t="s">
        <v>34</v>
      </c>
      <c r="HRI979" s="82" t="s">
        <v>2403</v>
      </c>
      <c r="HRJ979" s="219">
        <v>42754</v>
      </c>
      <c r="HRK979" s="220">
        <v>222311</v>
      </c>
      <c r="HRL979" s="219">
        <v>42765</v>
      </c>
      <c r="HRM979" s="103"/>
      <c r="HRN979" s="104" t="s">
        <v>30</v>
      </c>
      <c r="HRO979" s="76" t="s">
        <v>341</v>
      </c>
      <c r="HRP979" s="76" t="s">
        <v>24</v>
      </c>
      <c r="HRQ979" s="76" t="s">
        <v>300</v>
      </c>
      <c r="HRR979" s="104" t="s">
        <v>24</v>
      </c>
      <c r="HRS979" s="191">
        <v>131291732</v>
      </c>
      <c r="HRT979" s="77" t="s">
        <v>2401</v>
      </c>
      <c r="HRU979" s="217">
        <v>2652858.2999999998</v>
      </c>
      <c r="HRV979" s="218" t="s">
        <v>2402</v>
      </c>
      <c r="HRW979" s="219">
        <v>42660</v>
      </c>
      <c r="HRX979" s="204" t="s">
        <v>34</v>
      </c>
      <c r="HRY979" s="82" t="s">
        <v>2403</v>
      </c>
      <c r="HRZ979" s="219">
        <v>42754</v>
      </c>
      <c r="HSA979" s="220">
        <v>222311</v>
      </c>
      <c r="HSB979" s="219">
        <v>42765</v>
      </c>
      <c r="HSC979" s="103"/>
      <c r="HSD979" s="104" t="s">
        <v>30</v>
      </c>
      <c r="HSE979" s="76" t="s">
        <v>341</v>
      </c>
      <c r="HSF979" s="76" t="s">
        <v>24</v>
      </c>
      <c r="HSG979" s="76" t="s">
        <v>300</v>
      </c>
      <c r="HSH979" s="104" t="s">
        <v>24</v>
      </c>
      <c r="HSI979" s="191">
        <v>131291732</v>
      </c>
      <c r="HSJ979" s="77" t="s">
        <v>2401</v>
      </c>
      <c r="HSK979" s="217">
        <v>2652858.2999999998</v>
      </c>
      <c r="HSL979" s="218" t="s">
        <v>2402</v>
      </c>
      <c r="HSM979" s="219">
        <v>42660</v>
      </c>
      <c r="HSN979" s="204" t="s">
        <v>34</v>
      </c>
      <c r="HSO979" s="82" t="s">
        <v>2403</v>
      </c>
      <c r="HSP979" s="219">
        <v>42754</v>
      </c>
      <c r="HSQ979" s="220">
        <v>222311</v>
      </c>
      <c r="HSR979" s="219">
        <v>42765</v>
      </c>
      <c r="HSS979" s="103"/>
      <c r="HST979" s="104" t="s">
        <v>30</v>
      </c>
      <c r="HSU979" s="76" t="s">
        <v>341</v>
      </c>
      <c r="HSV979" s="76" t="s">
        <v>24</v>
      </c>
      <c r="HSW979" s="76" t="s">
        <v>300</v>
      </c>
      <c r="HSX979" s="104" t="s">
        <v>24</v>
      </c>
      <c r="HSY979" s="191">
        <v>131291732</v>
      </c>
      <c r="HSZ979" s="77" t="s">
        <v>2401</v>
      </c>
      <c r="HTA979" s="217">
        <v>2652858.2999999998</v>
      </c>
      <c r="HTB979" s="218" t="s">
        <v>2402</v>
      </c>
      <c r="HTC979" s="219">
        <v>42660</v>
      </c>
      <c r="HTD979" s="204" t="s">
        <v>34</v>
      </c>
      <c r="HTE979" s="82" t="s">
        <v>2403</v>
      </c>
      <c r="HTF979" s="219">
        <v>42754</v>
      </c>
      <c r="HTG979" s="220">
        <v>222311</v>
      </c>
      <c r="HTH979" s="219">
        <v>42765</v>
      </c>
      <c r="HTI979" s="103"/>
      <c r="HTJ979" s="104" t="s">
        <v>30</v>
      </c>
      <c r="HTK979" s="76" t="s">
        <v>341</v>
      </c>
      <c r="HTL979" s="76" t="s">
        <v>24</v>
      </c>
      <c r="HTM979" s="76" t="s">
        <v>300</v>
      </c>
      <c r="HTN979" s="104" t="s">
        <v>24</v>
      </c>
      <c r="HTO979" s="191">
        <v>131291732</v>
      </c>
      <c r="HTP979" s="77" t="s">
        <v>2401</v>
      </c>
      <c r="HTQ979" s="217">
        <v>2652858.2999999998</v>
      </c>
      <c r="HTR979" s="218" t="s">
        <v>2402</v>
      </c>
      <c r="HTS979" s="219">
        <v>42660</v>
      </c>
      <c r="HTT979" s="204" t="s">
        <v>34</v>
      </c>
      <c r="HTU979" s="82" t="s">
        <v>2403</v>
      </c>
      <c r="HTV979" s="219">
        <v>42754</v>
      </c>
      <c r="HTW979" s="220">
        <v>222311</v>
      </c>
      <c r="HTX979" s="219">
        <v>42765</v>
      </c>
      <c r="HTY979" s="103"/>
      <c r="HTZ979" s="104" t="s">
        <v>30</v>
      </c>
      <c r="HUA979" s="76" t="s">
        <v>341</v>
      </c>
      <c r="HUB979" s="76" t="s">
        <v>24</v>
      </c>
      <c r="HUC979" s="76" t="s">
        <v>300</v>
      </c>
      <c r="HUD979" s="104" t="s">
        <v>24</v>
      </c>
      <c r="HUE979" s="191">
        <v>131291732</v>
      </c>
      <c r="HUF979" s="77" t="s">
        <v>2401</v>
      </c>
      <c r="HUG979" s="217">
        <v>2652858.2999999998</v>
      </c>
      <c r="HUH979" s="218" t="s">
        <v>2402</v>
      </c>
      <c r="HUI979" s="219">
        <v>42660</v>
      </c>
      <c r="HUJ979" s="204" t="s">
        <v>34</v>
      </c>
      <c r="HUK979" s="82" t="s">
        <v>2403</v>
      </c>
      <c r="HUL979" s="219">
        <v>42754</v>
      </c>
      <c r="HUM979" s="220">
        <v>222311</v>
      </c>
      <c r="HUN979" s="219">
        <v>42765</v>
      </c>
      <c r="HUO979" s="103"/>
      <c r="HUP979" s="104" t="s">
        <v>30</v>
      </c>
      <c r="HUQ979" s="76" t="s">
        <v>341</v>
      </c>
      <c r="HUR979" s="76" t="s">
        <v>24</v>
      </c>
      <c r="HUS979" s="76" t="s">
        <v>300</v>
      </c>
      <c r="HUT979" s="104" t="s">
        <v>24</v>
      </c>
      <c r="HUU979" s="191">
        <v>131291732</v>
      </c>
      <c r="HUV979" s="77" t="s">
        <v>2401</v>
      </c>
      <c r="HUW979" s="217">
        <v>2652858.2999999998</v>
      </c>
      <c r="HUX979" s="218" t="s">
        <v>2402</v>
      </c>
      <c r="HUY979" s="219">
        <v>42660</v>
      </c>
      <c r="HUZ979" s="204" t="s">
        <v>34</v>
      </c>
      <c r="HVA979" s="82" t="s">
        <v>2403</v>
      </c>
      <c r="HVB979" s="219">
        <v>42754</v>
      </c>
      <c r="HVC979" s="220">
        <v>222311</v>
      </c>
      <c r="HVD979" s="219">
        <v>42765</v>
      </c>
      <c r="HVE979" s="103"/>
      <c r="HVF979" s="104" t="s">
        <v>30</v>
      </c>
      <c r="HVG979" s="76" t="s">
        <v>341</v>
      </c>
      <c r="HVH979" s="76" t="s">
        <v>24</v>
      </c>
      <c r="HVI979" s="76" t="s">
        <v>300</v>
      </c>
      <c r="HVJ979" s="104" t="s">
        <v>24</v>
      </c>
      <c r="HVK979" s="191">
        <v>131291732</v>
      </c>
      <c r="HVL979" s="77" t="s">
        <v>2401</v>
      </c>
      <c r="HVM979" s="217">
        <v>2652858.2999999998</v>
      </c>
      <c r="HVN979" s="218" t="s">
        <v>2402</v>
      </c>
      <c r="HVO979" s="219">
        <v>42660</v>
      </c>
      <c r="HVP979" s="204" t="s">
        <v>34</v>
      </c>
      <c r="HVQ979" s="82" t="s">
        <v>2403</v>
      </c>
      <c r="HVR979" s="219">
        <v>42754</v>
      </c>
      <c r="HVS979" s="220">
        <v>222311</v>
      </c>
      <c r="HVT979" s="219">
        <v>42765</v>
      </c>
      <c r="HVU979" s="103"/>
      <c r="HVV979" s="104" t="s">
        <v>30</v>
      </c>
      <c r="HVW979" s="76" t="s">
        <v>341</v>
      </c>
      <c r="HVX979" s="76" t="s">
        <v>24</v>
      </c>
      <c r="HVY979" s="76" t="s">
        <v>300</v>
      </c>
      <c r="HVZ979" s="104" t="s">
        <v>24</v>
      </c>
      <c r="HWA979" s="191">
        <v>131291732</v>
      </c>
      <c r="HWB979" s="77" t="s">
        <v>2401</v>
      </c>
      <c r="HWC979" s="217">
        <v>2652858.2999999998</v>
      </c>
      <c r="HWD979" s="218" t="s">
        <v>2402</v>
      </c>
      <c r="HWE979" s="219">
        <v>42660</v>
      </c>
      <c r="HWF979" s="204" t="s">
        <v>34</v>
      </c>
      <c r="HWG979" s="82" t="s">
        <v>2403</v>
      </c>
      <c r="HWH979" s="219">
        <v>42754</v>
      </c>
      <c r="HWI979" s="220">
        <v>222311</v>
      </c>
      <c r="HWJ979" s="219">
        <v>42765</v>
      </c>
      <c r="HWK979" s="103"/>
      <c r="HWL979" s="104" t="s">
        <v>30</v>
      </c>
      <c r="HWM979" s="76" t="s">
        <v>341</v>
      </c>
      <c r="HWN979" s="76" t="s">
        <v>24</v>
      </c>
      <c r="HWO979" s="76" t="s">
        <v>300</v>
      </c>
      <c r="HWP979" s="104" t="s">
        <v>24</v>
      </c>
      <c r="HWQ979" s="191">
        <v>131291732</v>
      </c>
      <c r="HWR979" s="77" t="s">
        <v>2401</v>
      </c>
      <c r="HWS979" s="217">
        <v>2652858.2999999998</v>
      </c>
      <c r="HWT979" s="218" t="s">
        <v>2402</v>
      </c>
      <c r="HWU979" s="219">
        <v>42660</v>
      </c>
      <c r="HWV979" s="204" t="s">
        <v>34</v>
      </c>
      <c r="HWW979" s="82" t="s">
        <v>2403</v>
      </c>
      <c r="HWX979" s="219">
        <v>42754</v>
      </c>
      <c r="HWY979" s="220">
        <v>222311</v>
      </c>
      <c r="HWZ979" s="219">
        <v>42765</v>
      </c>
      <c r="HXA979" s="103"/>
      <c r="HXB979" s="104" t="s">
        <v>30</v>
      </c>
      <c r="HXC979" s="76" t="s">
        <v>341</v>
      </c>
      <c r="HXD979" s="76" t="s">
        <v>24</v>
      </c>
      <c r="HXE979" s="76" t="s">
        <v>300</v>
      </c>
      <c r="HXF979" s="104" t="s">
        <v>24</v>
      </c>
      <c r="HXG979" s="191">
        <v>131291732</v>
      </c>
      <c r="HXH979" s="77" t="s">
        <v>2401</v>
      </c>
      <c r="HXI979" s="217">
        <v>2652858.2999999998</v>
      </c>
      <c r="HXJ979" s="218" t="s">
        <v>2402</v>
      </c>
      <c r="HXK979" s="219">
        <v>42660</v>
      </c>
      <c r="HXL979" s="204" t="s">
        <v>34</v>
      </c>
      <c r="HXM979" s="82" t="s">
        <v>2403</v>
      </c>
      <c r="HXN979" s="219">
        <v>42754</v>
      </c>
      <c r="HXO979" s="220">
        <v>222311</v>
      </c>
      <c r="HXP979" s="219">
        <v>42765</v>
      </c>
      <c r="HXQ979" s="103"/>
      <c r="HXR979" s="104" t="s">
        <v>30</v>
      </c>
      <c r="HXS979" s="76" t="s">
        <v>341</v>
      </c>
      <c r="HXT979" s="76" t="s">
        <v>24</v>
      </c>
      <c r="HXU979" s="76" t="s">
        <v>300</v>
      </c>
      <c r="HXV979" s="104" t="s">
        <v>24</v>
      </c>
      <c r="HXW979" s="191">
        <v>131291732</v>
      </c>
      <c r="HXX979" s="77" t="s">
        <v>2401</v>
      </c>
      <c r="HXY979" s="217">
        <v>2652858.2999999998</v>
      </c>
      <c r="HXZ979" s="218" t="s">
        <v>2402</v>
      </c>
      <c r="HYA979" s="219">
        <v>42660</v>
      </c>
      <c r="HYB979" s="204" t="s">
        <v>34</v>
      </c>
      <c r="HYC979" s="82" t="s">
        <v>2403</v>
      </c>
      <c r="HYD979" s="219">
        <v>42754</v>
      </c>
      <c r="HYE979" s="220">
        <v>222311</v>
      </c>
      <c r="HYF979" s="219">
        <v>42765</v>
      </c>
      <c r="HYG979" s="103"/>
      <c r="HYH979" s="104" t="s">
        <v>30</v>
      </c>
      <c r="HYI979" s="76" t="s">
        <v>341</v>
      </c>
      <c r="HYJ979" s="76" t="s">
        <v>24</v>
      </c>
      <c r="HYK979" s="76" t="s">
        <v>300</v>
      </c>
      <c r="HYL979" s="104" t="s">
        <v>24</v>
      </c>
      <c r="HYM979" s="191">
        <v>131291732</v>
      </c>
      <c r="HYN979" s="77" t="s">
        <v>2401</v>
      </c>
      <c r="HYO979" s="217">
        <v>2652858.2999999998</v>
      </c>
      <c r="HYP979" s="218" t="s">
        <v>2402</v>
      </c>
      <c r="HYQ979" s="219">
        <v>42660</v>
      </c>
      <c r="HYR979" s="204" t="s">
        <v>34</v>
      </c>
      <c r="HYS979" s="82" t="s">
        <v>2403</v>
      </c>
      <c r="HYT979" s="219">
        <v>42754</v>
      </c>
      <c r="HYU979" s="220">
        <v>222311</v>
      </c>
      <c r="HYV979" s="219">
        <v>42765</v>
      </c>
      <c r="HYW979" s="103"/>
      <c r="HYX979" s="104" t="s">
        <v>30</v>
      </c>
      <c r="HYY979" s="76" t="s">
        <v>341</v>
      </c>
      <c r="HYZ979" s="76" t="s">
        <v>24</v>
      </c>
      <c r="HZA979" s="76" t="s">
        <v>300</v>
      </c>
      <c r="HZB979" s="104" t="s">
        <v>24</v>
      </c>
      <c r="HZC979" s="191">
        <v>131291732</v>
      </c>
      <c r="HZD979" s="77" t="s">
        <v>2401</v>
      </c>
      <c r="HZE979" s="217">
        <v>2652858.2999999998</v>
      </c>
      <c r="HZF979" s="218" t="s">
        <v>2402</v>
      </c>
      <c r="HZG979" s="219">
        <v>42660</v>
      </c>
      <c r="HZH979" s="204" t="s">
        <v>34</v>
      </c>
      <c r="HZI979" s="82" t="s">
        <v>2403</v>
      </c>
      <c r="HZJ979" s="219">
        <v>42754</v>
      </c>
      <c r="HZK979" s="220">
        <v>222311</v>
      </c>
      <c r="HZL979" s="219">
        <v>42765</v>
      </c>
      <c r="HZM979" s="103"/>
      <c r="HZN979" s="104" t="s">
        <v>30</v>
      </c>
      <c r="HZO979" s="76" t="s">
        <v>341</v>
      </c>
      <c r="HZP979" s="76" t="s">
        <v>24</v>
      </c>
      <c r="HZQ979" s="76" t="s">
        <v>300</v>
      </c>
      <c r="HZR979" s="104" t="s">
        <v>24</v>
      </c>
      <c r="HZS979" s="191">
        <v>131291732</v>
      </c>
      <c r="HZT979" s="77" t="s">
        <v>2401</v>
      </c>
      <c r="HZU979" s="217">
        <v>2652858.2999999998</v>
      </c>
      <c r="HZV979" s="218" t="s">
        <v>2402</v>
      </c>
      <c r="HZW979" s="219">
        <v>42660</v>
      </c>
      <c r="HZX979" s="204" t="s">
        <v>34</v>
      </c>
      <c r="HZY979" s="82" t="s">
        <v>2403</v>
      </c>
      <c r="HZZ979" s="219">
        <v>42754</v>
      </c>
      <c r="IAA979" s="220">
        <v>222311</v>
      </c>
      <c r="IAB979" s="219">
        <v>42765</v>
      </c>
      <c r="IAC979" s="103"/>
      <c r="IAD979" s="104" t="s">
        <v>30</v>
      </c>
      <c r="IAE979" s="76" t="s">
        <v>341</v>
      </c>
      <c r="IAF979" s="76" t="s">
        <v>24</v>
      </c>
      <c r="IAG979" s="76" t="s">
        <v>300</v>
      </c>
      <c r="IAH979" s="104" t="s">
        <v>24</v>
      </c>
      <c r="IAI979" s="191">
        <v>131291732</v>
      </c>
      <c r="IAJ979" s="77" t="s">
        <v>2401</v>
      </c>
      <c r="IAK979" s="217">
        <v>2652858.2999999998</v>
      </c>
      <c r="IAL979" s="218" t="s">
        <v>2402</v>
      </c>
      <c r="IAM979" s="219">
        <v>42660</v>
      </c>
      <c r="IAN979" s="204" t="s">
        <v>34</v>
      </c>
      <c r="IAO979" s="82" t="s">
        <v>2403</v>
      </c>
      <c r="IAP979" s="219">
        <v>42754</v>
      </c>
      <c r="IAQ979" s="220">
        <v>222311</v>
      </c>
      <c r="IAR979" s="219">
        <v>42765</v>
      </c>
      <c r="IAS979" s="103"/>
      <c r="IAT979" s="104" t="s">
        <v>30</v>
      </c>
      <c r="IAU979" s="76" t="s">
        <v>341</v>
      </c>
      <c r="IAV979" s="76" t="s">
        <v>24</v>
      </c>
      <c r="IAW979" s="76" t="s">
        <v>300</v>
      </c>
      <c r="IAX979" s="104" t="s">
        <v>24</v>
      </c>
      <c r="IAY979" s="191">
        <v>131291732</v>
      </c>
      <c r="IAZ979" s="77" t="s">
        <v>2401</v>
      </c>
      <c r="IBA979" s="217">
        <v>2652858.2999999998</v>
      </c>
      <c r="IBB979" s="218" t="s">
        <v>2402</v>
      </c>
      <c r="IBC979" s="219">
        <v>42660</v>
      </c>
      <c r="IBD979" s="204" t="s">
        <v>34</v>
      </c>
      <c r="IBE979" s="82" t="s">
        <v>2403</v>
      </c>
      <c r="IBF979" s="219">
        <v>42754</v>
      </c>
      <c r="IBG979" s="220">
        <v>222311</v>
      </c>
      <c r="IBH979" s="219">
        <v>42765</v>
      </c>
      <c r="IBI979" s="103"/>
      <c r="IBJ979" s="104" t="s">
        <v>30</v>
      </c>
      <c r="IBK979" s="76" t="s">
        <v>341</v>
      </c>
      <c r="IBL979" s="76" t="s">
        <v>24</v>
      </c>
      <c r="IBM979" s="76" t="s">
        <v>300</v>
      </c>
      <c r="IBN979" s="104" t="s">
        <v>24</v>
      </c>
      <c r="IBO979" s="191">
        <v>131291732</v>
      </c>
      <c r="IBP979" s="77" t="s">
        <v>2401</v>
      </c>
      <c r="IBQ979" s="217">
        <v>2652858.2999999998</v>
      </c>
      <c r="IBR979" s="218" t="s">
        <v>2402</v>
      </c>
      <c r="IBS979" s="219">
        <v>42660</v>
      </c>
      <c r="IBT979" s="204" t="s">
        <v>34</v>
      </c>
      <c r="IBU979" s="82" t="s">
        <v>2403</v>
      </c>
      <c r="IBV979" s="219">
        <v>42754</v>
      </c>
      <c r="IBW979" s="220">
        <v>222311</v>
      </c>
      <c r="IBX979" s="219">
        <v>42765</v>
      </c>
      <c r="IBY979" s="103"/>
      <c r="IBZ979" s="104" t="s">
        <v>30</v>
      </c>
      <c r="ICA979" s="76" t="s">
        <v>341</v>
      </c>
      <c r="ICB979" s="76" t="s">
        <v>24</v>
      </c>
      <c r="ICC979" s="76" t="s">
        <v>300</v>
      </c>
      <c r="ICD979" s="104" t="s">
        <v>24</v>
      </c>
      <c r="ICE979" s="191">
        <v>131291732</v>
      </c>
      <c r="ICF979" s="77" t="s">
        <v>2401</v>
      </c>
      <c r="ICG979" s="217">
        <v>2652858.2999999998</v>
      </c>
      <c r="ICH979" s="218" t="s">
        <v>2402</v>
      </c>
      <c r="ICI979" s="219">
        <v>42660</v>
      </c>
      <c r="ICJ979" s="204" t="s">
        <v>34</v>
      </c>
      <c r="ICK979" s="82" t="s">
        <v>2403</v>
      </c>
      <c r="ICL979" s="219">
        <v>42754</v>
      </c>
      <c r="ICM979" s="220">
        <v>222311</v>
      </c>
      <c r="ICN979" s="219">
        <v>42765</v>
      </c>
      <c r="ICO979" s="103"/>
      <c r="ICP979" s="104" t="s">
        <v>30</v>
      </c>
      <c r="ICQ979" s="76" t="s">
        <v>341</v>
      </c>
      <c r="ICR979" s="76" t="s">
        <v>24</v>
      </c>
      <c r="ICS979" s="76" t="s">
        <v>300</v>
      </c>
      <c r="ICT979" s="104" t="s">
        <v>24</v>
      </c>
      <c r="ICU979" s="191">
        <v>131291732</v>
      </c>
      <c r="ICV979" s="77" t="s">
        <v>2401</v>
      </c>
      <c r="ICW979" s="217">
        <v>2652858.2999999998</v>
      </c>
      <c r="ICX979" s="218" t="s">
        <v>2402</v>
      </c>
      <c r="ICY979" s="219">
        <v>42660</v>
      </c>
      <c r="ICZ979" s="204" t="s">
        <v>34</v>
      </c>
      <c r="IDA979" s="82" t="s">
        <v>2403</v>
      </c>
      <c r="IDB979" s="219">
        <v>42754</v>
      </c>
      <c r="IDC979" s="220">
        <v>222311</v>
      </c>
      <c r="IDD979" s="219">
        <v>42765</v>
      </c>
      <c r="IDE979" s="103"/>
      <c r="IDF979" s="104" t="s">
        <v>30</v>
      </c>
      <c r="IDG979" s="76" t="s">
        <v>341</v>
      </c>
      <c r="IDH979" s="76" t="s">
        <v>24</v>
      </c>
      <c r="IDI979" s="76" t="s">
        <v>300</v>
      </c>
      <c r="IDJ979" s="104" t="s">
        <v>24</v>
      </c>
      <c r="IDK979" s="191">
        <v>131291732</v>
      </c>
      <c r="IDL979" s="77" t="s">
        <v>2401</v>
      </c>
      <c r="IDM979" s="217">
        <v>2652858.2999999998</v>
      </c>
      <c r="IDN979" s="218" t="s">
        <v>2402</v>
      </c>
      <c r="IDO979" s="219">
        <v>42660</v>
      </c>
      <c r="IDP979" s="204" t="s">
        <v>34</v>
      </c>
      <c r="IDQ979" s="82" t="s">
        <v>2403</v>
      </c>
      <c r="IDR979" s="219">
        <v>42754</v>
      </c>
      <c r="IDS979" s="220">
        <v>222311</v>
      </c>
      <c r="IDT979" s="219">
        <v>42765</v>
      </c>
      <c r="IDU979" s="103"/>
      <c r="IDV979" s="104" t="s">
        <v>30</v>
      </c>
      <c r="IDW979" s="76" t="s">
        <v>341</v>
      </c>
      <c r="IDX979" s="76" t="s">
        <v>24</v>
      </c>
      <c r="IDY979" s="76" t="s">
        <v>300</v>
      </c>
      <c r="IDZ979" s="104" t="s">
        <v>24</v>
      </c>
      <c r="IEA979" s="191">
        <v>131291732</v>
      </c>
      <c r="IEB979" s="77" t="s">
        <v>2401</v>
      </c>
      <c r="IEC979" s="217">
        <v>2652858.2999999998</v>
      </c>
      <c r="IED979" s="218" t="s">
        <v>2402</v>
      </c>
      <c r="IEE979" s="219">
        <v>42660</v>
      </c>
      <c r="IEF979" s="204" t="s">
        <v>34</v>
      </c>
      <c r="IEG979" s="82" t="s">
        <v>2403</v>
      </c>
      <c r="IEH979" s="219">
        <v>42754</v>
      </c>
      <c r="IEI979" s="220">
        <v>222311</v>
      </c>
      <c r="IEJ979" s="219">
        <v>42765</v>
      </c>
      <c r="IEK979" s="103"/>
      <c r="IEL979" s="104" t="s">
        <v>30</v>
      </c>
      <c r="IEM979" s="76" t="s">
        <v>341</v>
      </c>
      <c r="IEN979" s="76" t="s">
        <v>24</v>
      </c>
      <c r="IEO979" s="76" t="s">
        <v>300</v>
      </c>
      <c r="IEP979" s="104" t="s">
        <v>24</v>
      </c>
      <c r="IEQ979" s="191">
        <v>131291732</v>
      </c>
      <c r="IER979" s="77" t="s">
        <v>2401</v>
      </c>
      <c r="IES979" s="217">
        <v>2652858.2999999998</v>
      </c>
      <c r="IET979" s="218" t="s">
        <v>2402</v>
      </c>
      <c r="IEU979" s="219">
        <v>42660</v>
      </c>
      <c r="IEV979" s="204" t="s">
        <v>34</v>
      </c>
      <c r="IEW979" s="82" t="s">
        <v>2403</v>
      </c>
      <c r="IEX979" s="219">
        <v>42754</v>
      </c>
      <c r="IEY979" s="220">
        <v>222311</v>
      </c>
      <c r="IEZ979" s="219">
        <v>42765</v>
      </c>
      <c r="IFA979" s="103"/>
      <c r="IFB979" s="104" t="s">
        <v>30</v>
      </c>
      <c r="IFC979" s="76" t="s">
        <v>341</v>
      </c>
      <c r="IFD979" s="76" t="s">
        <v>24</v>
      </c>
      <c r="IFE979" s="76" t="s">
        <v>300</v>
      </c>
      <c r="IFF979" s="104" t="s">
        <v>24</v>
      </c>
      <c r="IFG979" s="191">
        <v>131291732</v>
      </c>
      <c r="IFH979" s="77" t="s">
        <v>2401</v>
      </c>
      <c r="IFI979" s="217">
        <v>2652858.2999999998</v>
      </c>
      <c r="IFJ979" s="218" t="s">
        <v>2402</v>
      </c>
      <c r="IFK979" s="219">
        <v>42660</v>
      </c>
      <c r="IFL979" s="204" t="s">
        <v>34</v>
      </c>
      <c r="IFM979" s="82" t="s">
        <v>2403</v>
      </c>
      <c r="IFN979" s="219">
        <v>42754</v>
      </c>
      <c r="IFO979" s="220">
        <v>222311</v>
      </c>
      <c r="IFP979" s="219">
        <v>42765</v>
      </c>
      <c r="IFQ979" s="103"/>
      <c r="IFR979" s="104" t="s">
        <v>30</v>
      </c>
      <c r="IFS979" s="76" t="s">
        <v>341</v>
      </c>
      <c r="IFT979" s="76" t="s">
        <v>24</v>
      </c>
      <c r="IFU979" s="76" t="s">
        <v>300</v>
      </c>
      <c r="IFV979" s="104" t="s">
        <v>24</v>
      </c>
      <c r="IFW979" s="191">
        <v>131291732</v>
      </c>
      <c r="IFX979" s="77" t="s">
        <v>2401</v>
      </c>
      <c r="IFY979" s="217">
        <v>2652858.2999999998</v>
      </c>
      <c r="IFZ979" s="218" t="s">
        <v>2402</v>
      </c>
      <c r="IGA979" s="219">
        <v>42660</v>
      </c>
      <c r="IGB979" s="204" t="s">
        <v>34</v>
      </c>
      <c r="IGC979" s="82" t="s">
        <v>2403</v>
      </c>
      <c r="IGD979" s="219">
        <v>42754</v>
      </c>
      <c r="IGE979" s="220">
        <v>222311</v>
      </c>
      <c r="IGF979" s="219">
        <v>42765</v>
      </c>
      <c r="IGG979" s="103"/>
      <c r="IGH979" s="104" t="s">
        <v>30</v>
      </c>
      <c r="IGI979" s="76" t="s">
        <v>341</v>
      </c>
      <c r="IGJ979" s="76" t="s">
        <v>24</v>
      </c>
      <c r="IGK979" s="76" t="s">
        <v>300</v>
      </c>
      <c r="IGL979" s="104" t="s">
        <v>24</v>
      </c>
      <c r="IGM979" s="191">
        <v>131291732</v>
      </c>
      <c r="IGN979" s="77" t="s">
        <v>2401</v>
      </c>
      <c r="IGO979" s="217">
        <v>2652858.2999999998</v>
      </c>
      <c r="IGP979" s="218" t="s">
        <v>2402</v>
      </c>
      <c r="IGQ979" s="219">
        <v>42660</v>
      </c>
      <c r="IGR979" s="204" t="s">
        <v>34</v>
      </c>
      <c r="IGS979" s="82" t="s">
        <v>2403</v>
      </c>
      <c r="IGT979" s="219">
        <v>42754</v>
      </c>
      <c r="IGU979" s="220">
        <v>222311</v>
      </c>
      <c r="IGV979" s="219">
        <v>42765</v>
      </c>
      <c r="IGW979" s="103"/>
      <c r="IGX979" s="104" t="s">
        <v>30</v>
      </c>
      <c r="IGY979" s="76" t="s">
        <v>341</v>
      </c>
      <c r="IGZ979" s="76" t="s">
        <v>24</v>
      </c>
      <c r="IHA979" s="76" t="s">
        <v>300</v>
      </c>
      <c r="IHB979" s="104" t="s">
        <v>24</v>
      </c>
      <c r="IHC979" s="191">
        <v>131291732</v>
      </c>
      <c r="IHD979" s="77" t="s">
        <v>2401</v>
      </c>
      <c r="IHE979" s="217">
        <v>2652858.2999999998</v>
      </c>
      <c r="IHF979" s="218" t="s">
        <v>2402</v>
      </c>
      <c r="IHG979" s="219">
        <v>42660</v>
      </c>
      <c r="IHH979" s="204" t="s">
        <v>34</v>
      </c>
      <c r="IHI979" s="82" t="s">
        <v>2403</v>
      </c>
      <c r="IHJ979" s="219">
        <v>42754</v>
      </c>
      <c r="IHK979" s="220">
        <v>222311</v>
      </c>
      <c r="IHL979" s="219">
        <v>42765</v>
      </c>
      <c r="IHM979" s="103"/>
      <c r="IHN979" s="104" t="s">
        <v>30</v>
      </c>
      <c r="IHO979" s="76" t="s">
        <v>341</v>
      </c>
      <c r="IHP979" s="76" t="s">
        <v>24</v>
      </c>
      <c r="IHQ979" s="76" t="s">
        <v>300</v>
      </c>
      <c r="IHR979" s="104" t="s">
        <v>24</v>
      </c>
      <c r="IHS979" s="191">
        <v>131291732</v>
      </c>
      <c r="IHT979" s="77" t="s">
        <v>2401</v>
      </c>
      <c r="IHU979" s="217">
        <v>2652858.2999999998</v>
      </c>
      <c r="IHV979" s="218" t="s">
        <v>2402</v>
      </c>
      <c r="IHW979" s="219">
        <v>42660</v>
      </c>
      <c r="IHX979" s="204" t="s">
        <v>34</v>
      </c>
      <c r="IHY979" s="82" t="s">
        <v>2403</v>
      </c>
      <c r="IHZ979" s="219">
        <v>42754</v>
      </c>
      <c r="IIA979" s="220">
        <v>222311</v>
      </c>
      <c r="IIB979" s="219">
        <v>42765</v>
      </c>
      <c r="IIC979" s="103"/>
      <c r="IID979" s="104" t="s">
        <v>30</v>
      </c>
      <c r="IIE979" s="76" t="s">
        <v>341</v>
      </c>
      <c r="IIF979" s="76" t="s">
        <v>24</v>
      </c>
      <c r="IIG979" s="76" t="s">
        <v>300</v>
      </c>
      <c r="IIH979" s="104" t="s">
        <v>24</v>
      </c>
      <c r="III979" s="191">
        <v>131291732</v>
      </c>
      <c r="IIJ979" s="77" t="s">
        <v>2401</v>
      </c>
      <c r="IIK979" s="217">
        <v>2652858.2999999998</v>
      </c>
      <c r="IIL979" s="218" t="s">
        <v>2402</v>
      </c>
      <c r="IIM979" s="219">
        <v>42660</v>
      </c>
      <c r="IIN979" s="204" t="s">
        <v>34</v>
      </c>
      <c r="IIO979" s="82" t="s">
        <v>2403</v>
      </c>
      <c r="IIP979" s="219">
        <v>42754</v>
      </c>
      <c r="IIQ979" s="220">
        <v>222311</v>
      </c>
      <c r="IIR979" s="219">
        <v>42765</v>
      </c>
      <c r="IIS979" s="103"/>
      <c r="IIT979" s="104" t="s">
        <v>30</v>
      </c>
      <c r="IIU979" s="76" t="s">
        <v>341</v>
      </c>
      <c r="IIV979" s="76" t="s">
        <v>24</v>
      </c>
      <c r="IIW979" s="76" t="s">
        <v>300</v>
      </c>
      <c r="IIX979" s="104" t="s">
        <v>24</v>
      </c>
      <c r="IIY979" s="191">
        <v>131291732</v>
      </c>
      <c r="IIZ979" s="77" t="s">
        <v>2401</v>
      </c>
      <c r="IJA979" s="217">
        <v>2652858.2999999998</v>
      </c>
      <c r="IJB979" s="218" t="s">
        <v>2402</v>
      </c>
      <c r="IJC979" s="219">
        <v>42660</v>
      </c>
      <c r="IJD979" s="204" t="s">
        <v>34</v>
      </c>
      <c r="IJE979" s="82" t="s">
        <v>2403</v>
      </c>
      <c r="IJF979" s="219">
        <v>42754</v>
      </c>
      <c r="IJG979" s="220">
        <v>222311</v>
      </c>
      <c r="IJH979" s="219">
        <v>42765</v>
      </c>
      <c r="IJI979" s="103"/>
      <c r="IJJ979" s="104" t="s">
        <v>30</v>
      </c>
      <c r="IJK979" s="76" t="s">
        <v>341</v>
      </c>
      <c r="IJL979" s="76" t="s">
        <v>24</v>
      </c>
      <c r="IJM979" s="76" t="s">
        <v>300</v>
      </c>
      <c r="IJN979" s="104" t="s">
        <v>24</v>
      </c>
      <c r="IJO979" s="191">
        <v>131291732</v>
      </c>
      <c r="IJP979" s="77" t="s">
        <v>2401</v>
      </c>
      <c r="IJQ979" s="217">
        <v>2652858.2999999998</v>
      </c>
      <c r="IJR979" s="218" t="s">
        <v>2402</v>
      </c>
      <c r="IJS979" s="219">
        <v>42660</v>
      </c>
      <c r="IJT979" s="204" t="s">
        <v>34</v>
      </c>
      <c r="IJU979" s="82" t="s">
        <v>2403</v>
      </c>
      <c r="IJV979" s="219">
        <v>42754</v>
      </c>
      <c r="IJW979" s="220">
        <v>222311</v>
      </c>
      <c r="IJX979" s="219">
        <v>42765</v>
      </c>
      <c r="IJY979" s="103"/>
      <c r="IJZ979" s="104" t="s">
        <v>30</v>
      </c>
      <c r="IKA979" s="76" t="s">
        <v>341</v>
      </c>
      <c r="IKB979" s="76" t="s">
        <v>24</v>
      </c>
      <c r="IKC979" s="76" t="s">
        <v>300</v>
      </c>
      <c r="IKD979" s="104" t="s">
        <v>24</v>
      </c>
      <c r="IKE979" s="191">
        <v>131291732</v>
      </c>
      <c r="IKF979" s="77" t="s">
        <v>2401</v>
      </c>
      <c r="IKG979" s="217">
        <v>2652858.2999999998</v>
      </c>
      <c r="IKH979" s="218" t="s">
        <v>2402</v>
      </c>
      <c r="IKI979" s="219">
        <v>42660</v>
      </c>
      <c r="IKJ979" s="204" t="s">
        <v>34</v>
      </c>
      <c r="IKK979" s="82" t="s">
        <v>2403</v>
      </c>
      <c r="IKL979" s="219">
        <v>42754</v>
      </c>
      <c r="IKM979" s="220">
        <v>222311</v>
      </c>
      <c r="IKN979" s="219">
        <v>42765</v>
      </c>
      <c r="IKO979" s="103"/>
      <c r="IKP979" s="104" t="s">
        <v>30</v>
      </c>
      <c r="IKQ979" s="76" t="s">
        <v>341</v>
      </c>
      <c r="IKR979" s="76" t="s">
        <v>24</v>
      </c>
      <c r="IKS979" s="76" t="s">
        <v>300</v>
      </c>
      <c r="IKT979" s="104" t="s">
        <v>24</v>
      </c>
      <c r="IKU979" s="191">
        <v>131291732</v>
      </c>
      <c r="IKV979" s="77" t="s">
        <v>2401</v>
      </c>
      <c r="IKW979" s="217">
        <v>2652858.2999999998</v>
      </c>
      <c r="IKX979" s="218" t="s">
        <v>2402</v>
      </c>
      <c r="IKY979" s="219">
        <v>42660</v>
      </c>
      <c r="IKZ979" s="204" t="s">
        <v>34</v>
      </c>
      <c r="ILA979" s="82" t="s">
        <v>2403</v>
      </c>
      <c r="ILB979" s="219">
        <v>42754</v>
      </c>
      <c r="ILC979" s="220">
        <v>222311</v>
      </c>
      <c r="ILD979" s="219">
        <v>42765</v>
      </c>
      <c r="ILE979" s="103"/>
      <c r="ILF979" s="104" t="s">
        <v>30</v>
      </c>
      <c r="ILG979" s="76" t="s">
        <v>341</v>
      </c>
      <c r="ILH979" s="76" t="s">
        <v>24</v>
      </c>
      <c r="ILI979" s="76" t="s">
        <v>300</v>
      </c>
      <c r="ILJ979" s="104" t="s">
        <v>24</v>
      </c>
      <c r="ILK979" s="191">
        <v>131291732</v>
      </c>
      <c r="ILL979" s="77" t="s">
        <v>2401</v>
      </c>
      <c r="ILM979" s="217">
        <v>2652858.2999999998</v>
      </c>
      <c r="ILN979" s="218" t="s">
        <v>2402</v>
      </c>
      <c r="ILO979" s="219">
        <v>42660</v>
      </c>
      <c r="ILP979" s="204" t="s">
        <v>34</v>
      </c>
      <c r="ILQ979" s="82" t="s">
        <v>2403</v>
      </c>
      <c r="ILR979" s="219">
        <v>42754</v>
      </c>
      <c r="ILS979" s="220">
        <v>222311</v>
      </c>
      <c r="ILT979" s="219">
        <v>42765</v>
      </c>
      <c r="ILU979" s="103"/>
      <c r="ILV979" s="104" t="s">
        <v>30</v>
      </c>
      <c r="ILW979" s="76" t="s">
        <v>341</v>
      </c>
      <c r="ILX979" s="76" t="s">
        <v>24</v>
      </c>
      <c r="ILY979" s="76" t="s">
        <v>300</v>
      </c>
      <c r="ILZ979" s="104" t="s">
        <v>24</v>
      </c>
      <c r="IMA979" s="191">
        <v>131291732</v>
      </c>
      <c r="IMB979" s="77" t="s">
        <v>2401</v>
      </c>
      <c r="IMC979" s="217">
        <v>2652858.2999999998</v>
      </c>
      <c r="IMD979" s="218" t="s">
        <v>2402</v>
      </c>
      <c r="IME979" s="219">
        <v>42660</v>
      </c>
      <c r="IMF979" s="204" t="s">
        <v>34</v>
      </c>
      <c r="IMG979" s="82" t="s">
        <v>2403</v>
      </c>
      <c r="IMH979" s="219">
        <v>42754</v>
      </c>
      <c r="IMI979" s="220">
        <v>222311</v>
      </c>
      <c r="IMJ979" s="219">
        <v>42765</v>
      </c>
      <c r="IMK979" s="103"/>
      <c r="IML979" s="104" t="s">
        <v>30</v>
      </c>
      <c r="IMM979" s="76" t="s">
        <v>341</v>
      </c>
      <c r="IMN979" s="76" t="s">
        <v>24</v>
      </c>
      <c r="IMO979" s="76" t="s">
        <v>300</v>
      </c>
      <c r="IMP979" s="104" t="s">
        <v>24</v>
      </c>
      <c r="IMQ979" s="191">
        <v>131291732</v>
      </c>
      <c r="IMR979" s="77" t="s">
        <v>2401</v>
      </c>
      <c r="IMS979" s="217">
        <v>2652858.2999999998</v>
      </c>
      <c r="IMT979" s="218" t="s">
        <v>2402</v>
      </c>
      <c r="IMU979" s="219">
        <v>42660</v>
      </c>
      <c r="IMV979" s="204" t="s">
        <v>34</v>
      </c>
      <c r="IMW979" s="82" t="s">
        <v>2403</v>
      </c>
      <c r="IMX979" s="219">
        <v>42754</v>
      </c>
      <c r="IMY979" s="220">
        <v>222311</v>
      </c>
      <c r="IMZ979" s="219">
        <v>42765</v>
      </c>
      <c r="INA979" s="103"/>
      <c r="INB979" s="104" t="s">
        <v>30</v>
      </c>
      <c r="INC979" s="76" t="s">
        <v>341</v>
      </c>
      <c r="IND979" s="76" t="s">
        <v>24</v>
      </c>
      <c r="INE979" s="76" t="s">
        <v>300</v>
      </c>
      <c r="INF979" s="104" t="s">
        <v>24</v>
      </c>
      <c r="ING979" s="191">
        <v>131291732</v>
      </c>
      <c r="INH979" s="77" t="s">
        <v>2401</v>
      </c>
      <c r="INI979" s="217">
        <v>2652858.2999999998</v>
      </c>
      <c r="INJ979" s="218" t="s">
        <v>2402</v>
      </c>
      <c r="INK979" s="219">
        <v>42660</v>
      </c>
      <c r="INL979" s="204" t="s">
        <v>34</v>
      </c>
      <c r="INM979" s="82" t="s">
        <v>2403</v>
      </c>
      <c r="INN979" s="219">
        <v>42754</v>
      </c>
      <c r="INO979" s="220">
        <v>222311</v>
      </c>
      <c r="INP979" s="219">
        <v>42765</v>
      </c>
      <c r="INQ979" s="103"/>
      <c r="INR979" s="104" t="s">
        <v>30</v>
      </c>
      <c r="INS979" s="76" t="s">
        <v>341</v>
      </c>
      <c r="INT979" s="76" t="s">
        <v>24</v>
      </c>
      <c r="INU979" s="76" t="s">
        <v>300</v>
      </c>
      <c r="INV979" s="104" t="s">
        <v>24</v>
      </c>
      <c r="INW979" s="191">
        <v>131291732</v>
      </c>
      <c r="INX979" s="77" t="s">
        <v>2401</v>
      </c>
      <c r="INY979" s="217">
        <v>2652858.2999999998</v>
      </c>
      <c r="INZ979" s="218" t="s">
        <v>2402</v>
      </c>
      <c r="IOA979" s="219">
        <v>42660</v>
      </c>
      <c r="IOB979" s="204" t="s">
        <v>34</v>
      </c>
      <c r="IOC979" s="82" t="s">
        <v>2403</v>
      </c>
      <c r="IOD979" s="219">
        <v>42754</v>
      </c>
      <c r="IOE979" s="220">
        <v>222311</v>
      </c>
      <c r="IOF979" s="219">
        <v>42765</v>
      </c>
      <c r="IOG979" s="103"/>
      <c r="IOH979" s="104" t="s">
        <v>30</v>
      </c>
      <c r="IOI979" s="76" t="s">
        <v>341</v>
      </c>
      <c r="IOJ979" s="76" t="s">
        <v>24</v>
      </c>
      <c r="IOK979" s="76" t="s">
        <v>300</v>
      </c>
      <c r="IOL979" s="104" t="s">
        <v>24</v>
      </c>
      <c r="IOM979" s="191">
        <v>131291732</v>
      </c>
      <c r="ION979" s="77" t="s">
        <v>2401</v>
      </c>
      <c r="IOO979" s="217">
        <v>2652858.2999999998</v>
      </c>
      <c r="IOP979" s="218" t="s">
        <v>2402</v>
      </c>
      <c r="IOQ979" s="219">
        <v>42660</v>
      </c>
      <c r="IOR979" s="204" t="s">
        <v>34</v>
      </c>
      <c r="IOS979" s="82" t="s">
        <v>2403</v>
      </c>
      <c r="IOT979" s="219">
        <v>42754</v>
      </c>
      <c r="IOU979" s="220">
        <v>222311</v>
      </c>
      <c r="IOV979" s="219">
        <v>42765</v>
      </c>
      <c r="IOW979" s="103"/>
      <c r="IOX979" s="104" t="s">
        <v>30</v>
      </c>
      <c r="IOY979" s="76" t="s">
        <v>341</v>
      </c>
      <c r="IOZ979" s="76" t="s">
        <v>24</v>
      </c>
      <c r="IPA979" s="76" t="s">
        <v>300</v>
      </c>
      <c r="IPB979" s="104" t="s">
        <v>24</v>
      </c>
      <c r="IPC979" s="191">
        <v>131291732</v>
      </c>
      <c r="IPD979" s="77" t="s">
        <v>2401</v>
      </c>
      <c r="IPE979" s="217">
        <v>2652858.2999999998</v>
      </c>
      <c r="IPF979" s="218" t="s">
        <v>2402</v>
      </c>
      <c r="IPG979" s="219">
        <v>42660</v>
      </c>
      <c r="IPH979" s="204" t="s">
        <v>34</v>
      </c>
      <c r="IPI979" s="82" t="s">
        <v>2403</v>
      </c>
      <c r="IPJ979" s="219">
        <v>42754</v>
      </c>
      <c r="IPK979" s="220">
        <v>222311</v>
      </c>
      <c r="IPL979" s="219">
        <v>42765</v>
      </c>
      <c r="IPM979" s="103"/>
      <c r="IPN979" s="104" t="s">
        <v>30</v>
      </c>
      <c r="IPO979" s="76" t="s">
        <v>341</v>
      </c>
      <c r="IPP979" s="76" t="s">
        <v>24</v>
      </c>
      <c r="IPQ979" s="76" t="s">
        <v>300</v>
      </c>
      <c r="IPR979" s="104" t="s">
        <v>24</v>
      </c>
      <c r="IPS979" s="191">
        <v>131291732</v>
      </c>
      <c r="IPT979" s="77" t="s">
        <v>2401</v>
      </c>
      <c r="IPU979" s="217">
        <v>2652858.2999999998</v>
      </c>
      <c r="IPV979" s="218" t="s">
        <v>2402</v>
      </c>
      <c r="IPW979" s="219">
        <v>42660</v>
      </c>
      <c r="IPX979" s="204" t="s">
        <v>34</v>
      </c>
      <c r="IPY979" s="82" t="s">
        <v>2403</v>
      </c>
      <c r="IPZ979" s="219">
        <v>42754</v>
      </c>
      <c r="IQA979" s="220">
        <v>222311</v>
      </c>
      <c r="IQB979" s="219">
        <v>42765</v>
      </c>
      <c r="IQC979" s="103"/>
      <c r="IQD979" s="104" t="s">
        <v>30</v>
      </c>
      <c r="IQE979" s="76" t="s">
        <v>341</v>
      </c>
      <c r="IQF979" s="76" t="s">
        <v>24</v>
      </c>
      <c r="IQG979" s="76" t="s">
        <v>300</v>
      </c>
      <c r="IQH979" s="104" t="s">
        <v>24</v>
      </c>
      <c r="IQI979" s="191">
        <v>131291732</v>
      </c>
      <c r="IQJ979" s="77" t="s">
        <v>2401</v>
      </c>
      <c r="IQK979" s="217">
        <v>2652858.2999999998</v>
      </c>
      <c r="IQL979" s="218" t="s">
        <v>2402</v>
      </c>
      <c r="IQM979" s="219">
        <v>42660</v>
      </c>
      <c r="IQN979" s="204" t="s">
        <v>34</v>
      </c>
      <c r="IQO979" s="82" t="s">
        <v>2403</v>
      </c>
      <c r="IQP979" s="219">
        <v>42754</v>
      </c>
      <c r="IQQ979" s="220">
        <v>222311</v>
      </c>
      <c r="IQR979" s="219">
        <v>42765</v>
      </c>
      <c r="IQS979" s="103"/>
      <c r="IQT979" s="104" t="s">
        <v>30</v>
      </c>
      <c r="IQU979" s="76" t="s">
        <v>341</v>
      </c>
      <c r="IQV979" s="76" t="s">
        <v>24</v>
      </c>
      <c r="IQW979" s="76" t="s">
        <v>300</v>
      </c>
      <c r="IQX979" s="104" t="s">
        <v>24</v>
      </c>
      <c r="IQY979" s="191">
        <v>131291732</v>
      </c>
      <c r="IQZ979" s="77" t="s">
        <v>2401</v>
      </c>
      <c r="IRA979" s="217">
        <v>2652858.2999999998</v>
      </c>
      <c r="IRB979" s="218" t="s">
        <v>2402</v>
      </c>
      <c r="IRC979" s="219">
        <v>42660</v>
      </c>
      <c r="IRD979" s="204" t="s">
        <v>34</v>
      </c>
      <c r="IRE979" s="82" t="s">
        <v>2403</v>
      </c>
      <c r="IRF979" s="219">
        <v>42754</v>
      </c>
      <c r="IRG979" s="220">
        <v>222311</v>
      </c>
      <c r="IRH979" s="219">
        <v>42765</v>
      </c>
      <c r="IRI979" s="103"/>
      <c r="IRJ979" s="104" t="s">
        <v>30</v>
      </c>
      <c r="IRK979" s="76" t="s">
        <v>341</v>
      </c>
      <c r="IRL979" s="76" t="s">
        <v>24</v>
      </c>
      <c r="IRM979" s="76" t="s">
        <v>300</v>
      </c>
      <c r="IRN979" s="104" t="s">
        <v>24</v>
      </c>
      <c r="IRO979" s="191">
        <v>131291732</v>
      </c>
      <c r="IRP979" s="77" t="s">
        <v>2401</v>
      </c>
      <c r="IRQ979" s="217">
        <v>2652858.2999999998</v>
      </c>
      <c r="IRR979" s="218" t="s">
        <v>2402</v>
      </c>
      <c r="IRS979" s="219">
        <v>42660</v>
      </c>
      <c r="IRT979" s="204" t="s">
        <v>34</v>
      </c>
      <c r="IRU979" s="82" t="s">
        <v>2403</v>
      </c>
      <c r="IRV979" s="219">
        <v>42754</v>
      </c>
      <c r="IRW979" s="220">
        <v>222311</v>
      </c>
      <c r="IRX979" s="219">
        <v>42765</v>
      </c>
      <c r="IRY979" s="103"/>
      <c r="IRZ979" s="104" t="s">
        <v>30</v>
      </c>
      <c r="ISA979" s="76" t="s">
        <v>341</v>
      </c>
      <c r="ISB979" s="76" t="s">
        <v>24</v>
      </c>
      <c r="ISC979" s="76" t="s">
        <v>300</v>
      </c>
      <c r="ISD979" s="104" t="s">
        <v>24</v>
      </c>
      <c r="ISE979" s="191">
        <v>131291732</v>
      </c>
      <c r="ISF979" s="77" t="s">
        <v>2401</v>
      </c>
      <c r="ISG979" s="217">
        <v>2652858.2999999998</v>
      </c>
      <c r="ISH979" s="218" t="s">
        <v>2402</v>
      </c>
      <c r="ISI979" s="219">
        <v>42660</v>
      </c>
      <c r="ISJ979" s="204" t="s">
        <v>34</v>
      </c>
      <c r="ISK979" s="82" t="s">
        <v>2403</v>
      </c>
      <c r="ISL979" s="219">
        <v>42754</v>
      </c>
      <c r="ISM979" s="220">
        <v>222311</v>
      </c>
      <c r="ISN979" s="219">
        <v>42765</v>
      </c>
      <c r="ISO979" s="103"/>
      <c r="ISP979" s="104" t="s">
        <v>30</v>
      </c>
      <c r="ISQ979" s="76" t="s">
        <v>341</v>
      </c>
      <c r="ISR979" s="76" t="s">
        <v>24</v>
      </c>
      <c r="ISS979" s="76" t="s">
        <v>300</v>
      </c>
      <c r="IST979" s="104" t="s">
        <v>24</v>
      </c>
      <c r="ISU979" s="191">
        <v>131291732</v>
      </c>
      <c r="ISV979" s="77" t="s">
        <v>2401</v>
      </c>
      <c r="ISW979" s="217">
        <v>2652858.2999999998</v>
      </c>
      <c r="ISX979" s="218" t="s">
        <v>2402</v>
      </c>
      <c r="ISY979" s="219">
        <v>42660</v>
      </c>
      <c r="ISZ979" s="204" t="s">
        <v>34</v>
      </c>
      <c r="ITA979" s="82" t="s">
        <v>2403</v>
      </c>
      <c r="ITB979" s="219">
        <v>42754</v>
      </c>
      <c r="ITC979" s="220">
        <v>222311</v>
      </c>
      <c r="ITD979" s="219">
        <v>42765</v>
      </c>
      <c r="ITE979" s="103"/>
      <c r="ITF979" s="104" t="s">
        <v>30</v>
      </c>
      <c r="ITG979" s="76" t="s">
        <v>341</v>
      </c>
      <c r="ITH979" s="76" t="s">
        <v>24</v>
      </c>
      <c r="ITI979" s="76" t="s">
        <v>300</v>
      </c>
      <c r="ITJ979" s="104" t="s">
        <v>24</v>
      </c>
      <c r="ITK979" s="191">
        <v>131291732</v>
      </c>
      <c r="ITL979" s="77" t="s">
        <v>2401</v>
      </c>
      <c r="ITM979" s="217">
        <v>2652858.2999999998</v>
      </c>
      <c r="ITN979" s="218" t="s">
        <v>2402</v>
      </c>
      <c r="ITO979" s="219">
        <v>42660</v>
      </c>
      <c r="ITP979" s="204" t="s">
        <v>34</v>
      </c>
      <c r="ITQ979" s="82" t="s">
        <v>2403</v>
      </c>
      <c r="ITR979" s="219">
        <v>42754</v>
      </c>
      <c r="ITS979" s="220">
        <v>222311</v>
      </c>
      <c r="ITT979" s="219">
        <v>42765</v>
      </c>
      <c r="ITU979" s="103"/>
      <c r="ITV979" s="104" t="s">
        <v>30</v>
      </c>
      <c r="ITW979" s="76" t="s">
        <v>341</v>
      </c>
      <c r="ITX979" s="76" t="s">
        <v>24</v>
      </c>
      <c r="ITY979" s="76" t="s">
        <v>300</v>
      </c>
      <c r="ITZ979" s="104" t="s">
        <v>24</v>
      </c>
      <c r="IUA979" s="191">
        <v>131291732</v>
      </c>
      <c r="IUB979" s="77" t="s">
        <v>2401</v>
      </c>
      <c r="IUC979" s="217">
        <v>2652858.2999999998</v>
      </c>
      <c r="IUD979" s="218" t="s">
        <v>2402</v>
      </c>
      <c r="IUE979" s="219">
        <v>42660</v>
      </c>
      <c r="IUF979" s="204" t="s">
        <v>34</v>
      </c>
      <c r="IUG979" s="82" t="s">
        <v>2403</v>
      </c>
      <c r="IUH979" s="219">
        <v>42754</v>
      </c>
      <c r="IUI979" s="220">
        <v>222311</v>
      </c>
      <c r="IUJ979" s="219">
        <v>42765</v>
      </c>
      <c r="IUK979" s="103"/>
      <c r="IUL979" s="104" t="s">
        <v>30</v>
      </c>
      <c r="IUM979" s="76" t="s">
        <v>341</v>
      </c>
      <c r="IUN979" s="76" t="s">
        <v>24</v>
      </c>
      <c r="IUO979" s="76" t="s">
        <v>300</v>
      </c>
      <c r="IUP979" s="104" t="s">
        <v>24</v>
      </c>
      <c r="IUQ979" s="191">
        <v>131291732</v>
      </c>
      <c r="IUR979" s="77" t="s">
        <v>2401</v>
      </c>
      <c r="IUS979" s="217">
        <v>2652858.2999999998</v>
      </c>
      <c r="IUT979" s="218" t="s">
        <v>2402</v>
      </c>
      <c r="IUU979" s="219">
        <v>42660</v>
      </c>
      <c r="IUV979" s="204" t="s">
        <v>34</v>
      </c>
      <c r="IUW979" s="82" t="s">
        <v>2403</v>
      </c>
      <c r="IUX979" s="219">
        <v>42754</v>
      </c>
      <c r="IUY979" s="220">
        <v>222311</v>
      </c>
      <c r="IUZ979" s="219">
        <v>42765</v>
      </c>
      <c r="IVA979" s="103"/>
      <c r="IVB979" s="104" t="s">
        <v>30</v>
      </c>
      <c r="IVC979" s="76" t="s">
        <v>341</v>
      </c>
      <c r="IVD979" s="76" t="s">
        <v>24</v>
      </c>
      <c r="IVE979" s="76" t="s">
        <v>300</v>
      </c>
      <c r="IVF979" s="104" t="s">
        <v>24</v>
      </c>
      <c r="IVG979" s="191">
        <v>131291732</v>
      </c>
      <c r="IVH979" s="77" t="s">
        <v>2401</v>
      </c>
      <c r="IVI979" s="217">
        <v>2652858.2999999998</v>
      </c>
      <c r="IVJ979" s="218" t="s">
        <v>2402</v>
      </c>
      <c r="IVK979" s="219">
        <v>42660</v>
      </c>
      <c r="IVL979" s="204" t="s">
        <v>34</v>
      </c>
      <c r="IVM979" s="82" t="s">
        <v>2403</v>
      </c>
      <c r="IVN979" s="219">
        <v>42754</v>
      </c>
      <c r="IVO979" s="220">
        <v>222311</v>
      </c>
      <c r="IVP979" s="219">
        <v>42765</v>
      </c>
      <c r="IVQ979" s="103"/>
      <c r="IVR979" s="104" t="s">
        <v>30</v>
      </c>
      <c r="IVS979" s="76" t="s">
        <v>341</v>
      </c>
      <c r="IVT979" s="76" t="s">
        <v>24</v>
      </c>
      <c r="IVU979" s="76" t="s">
        <v>300</v>
      </c>
      <c r="IVV979" s="104" t="s">
        <v>24</v>
      </c>
      <c r="IVW979" s="191">
        <v>131291732</v>
      </c>
      <c r="IVX979" s="77" t="s">
        <v>2401</v>
      </c>
      <c r="IVY979" s="217">
        <v>2652858.2999999998</v>
      </c>
      <c r="IVZ979" s="218" t="s">
        <v>2402</v>
      </c>
      <c r="IWA979" s="219">
        <v>42660</v>
      </c>
      <c r="IWB979" s="204" t="s">
        <v>34</v>
      </c>
      <c r="IWC979" s="82" t="s">
        <v>2403</v>
      </c>
      <c r="IWD979" s="219">
        <v>42754</v>
      </c>
      <c r="IWE979" s="220">
        <v>222311</v>
      </c>
      <c r="IWF979" s="219">
        <v>42765</v>
      </c>
      <c r="IWG979" s="103"/>
      <c r="IWH979" s="104" t="s">
        <v>30</v>
      </c>
      <c r="IWI979" s="76" t="s">
        <v>341</v>
      </c>
      <c r="IWJ979" s="76" t="s">
        <v>24</v>
      </c>
      <c r="IWK979" s="76" t="s">
        <v>300</v>
      </c>
      <c r="IWL979" s="104" t="s">
        <v>24</v>
      </c>
      <c r="IWM979" s="191">
        <v>131291732</v>
      </c>
      <c r="IWN979" s="77" t="s">
        <v>2401</v>
      </c>
      <c r="IWO979" s="217">
        <v>2652858.2999999998</v>
      </c>
      <c r="IWP979" s="218" t="s">
        <v>2402</v>
      </c>
      <c r="IWQ979" s="219">
        <v>42660</v>
      </c>
      <c r="IWR979" s="204" t="s">
        <v>34</v>
      </c>
      <c r="IWS979" s="82" t="s">
        <v>2403</v>
      </c>
      <c r="IWT979" s="219">
        <v>42754</v>
      </c>
      <c r="IWU979" s="220">
        <v>222311</v>
      </c>
      <c r="IWV979" s="219">
        <v>42765</v>
      </c>
      <c r="IWW979" s="103"/>
      <c r="IWX979" s="104" t="s">
        <v>30</v>
      </c>
      <c r="IWY979" s="76" t="s">
        <v>341</v>
      </c>
      <c r="IWZ979" s="76" t="s">
        <v>24</v>
      </c>
      <c r="IXA979" s="76" t="s">
        <v>300</v>
      </c>
      <c r="IXB979" s="104" t="s">
        <v>24</v>
      </c>
      <c r="IXC979" s="191">
        <v>131291732</v>
      </c>
      <c r="IXD979" s="77" t="s">
        <v>2401</v>
      </c>
      <c r="IXE979" s="217">
        <v>2652858.2999999998</v>
      </c>
      <c r="IXF979" s="218" t="s">
        <v>2402</v>
      </c>
      <c r="IXG979" s="219">
        <v>42660</v>
      </c>
      <c r="IXH979" s="204" t="s">
        <v>34</v>
      </c>
      <c r="IXI979" s="82" t="s">
        <v>2403</v>
      </c>
      <c r="IXJ979" s="219">
        <v>42754</v>
      </c>
      <c r="IXK979" s="220">
        <v>222311</v>
      </c>
      <c r="IXL979" s="219">
        <v>42765</v>
      </c>
      <c r="IXM979" s="103"/>
      <c r="IXN979" s="104" t="s">
        <v>30</v>
      </c>
      <c r="IXO979" s="76" t="s">
        <v>341</v>
      </c>
      <c r="IXP979" s="76" t="s">
        <v>24</v>
      </c>
      <c r="IXQ979" s="76" t="s">
        <v>300</v>
      </c>
      <c r="IXR979" s="104" t="s">
        <v>24</v>
      </c>
      <c r="IXS979" s="191">
        <v>131291732</v>
      </c>
      <c r="IXT979" s="77" t="s">
        <v>2401</v>
      </c>
      <c r="IXU979" s="217">
        <v>2652858.2999999998</v>
      </c>
      <c r="IXV979" s="218" t="s">
        <v>2402</v>
      </c>
      <c r="IXW979" s="219">
        <v>42660</v>
      </c>
      <c r="IXX979" s="204" t="s">
        <v>34</v>
      </c>
      <c r="IXY979" s="82" t="s">
        <v>2403</v>
      </c>
      <c r="IXZ979" s="219">
        <v>42754</v>
      </c>
      <c r="IYA979" s="220">
        <v>222311</v>
      </c>
      <c r="IYB979" s="219">
        <v>42765</v>
      </c>
      <c r="IYC979" s="103"/>
      <c r="IYD979" s="104" t="s">
        <v>30</v>
      </c>
      <c r="IYE979" s="76" t="s">
        <v>341</v>
      </c>
      <c r="IYF979" s="76" t="s">
        <v>24</v>
      </c>
      <c r="IYG979" s="76" t="s">
        <v>300</v>
      </c>
      <c r="IYH979" s="104" t="s">
        <v>24</v>
      </c>
      <c r="IYI979" s="191">
        <v>131291732</v>
      </c>
      <c r="IYJ979" s="77" t="s">
        <v>2401</v>
      </c>
      <c r="IYK979" s="217">
        <v>2652858.2999999998</v>
      </c>
      <c r="IYL979" s="218" t="s">
        <v>2402</v>
      </c>
      <c r="IYM979" s="219">
        <v>42660</v>
      </c>
      <c r="IYN979" s="204" t="s">
        <v>34</v>
      </c>
      <c r="IYO979" s="82" t="s">
        <v>2403</v>
      </c>
      <c r="IYP979" s="219">
        <v>42754</v>
      </c>
      <c r="IYQ979" s="220">
        <v>222311</v>
      </c>
      <c r="IYR979" s="219">
        <v>42765</v>
      </c>
      <c r="IYS979" s="103"/>
      <c r="IYT979" s="104" t="s">
        <v>30</v>
      </c>
      <c r="IYU979" s="76" t="s">
        <v>341</v>
      </c>
      <c r="IYV979" s="76" t="s">
        <v>24</v>
      </c>
      <c r="IYW979" s="76" t="s">
        <v>300</v>
      </c>
      <c r="IYX979" s="104" t="s">
        <v>24</v>
      </c>
      <c r="IYY979" s="191">
        <v>131291732</v>
      </c>
      <c r="IYZ979" s="77" t="s">
        <v>2401</v>
      </c>
      <c r="IZA979" s="217">
        <v>2652858.2999999998</v>
      </c>
      <c r="IZB979" s="218" t="s">
        <v>2402</v>
      </c>
      <c r="IZC979" s="219">
        <v>42660</v>
      </c>
      <c r="IZD979" s="204" t="s">
        <v>34</v>
      </c>
      <c r="IZE979" s="82" t="s">
        <v>2403</v>
      </c>
      <c r="IZF979" s="219">
        <v>42754</v>
      </c>
      <c r="IZG979" s="220">
        <v>222311</v>
      </c>
      <c r="IZH979" s="219">
        <v>42765</v>
      </c>
      <c r="IZI979" s="103"/>
      <c r="IZJ979" s="104" t="s">
        <v>30</v>
      </c>
      <c r="IZK979" s="76" t="s">
        <v>341</v>
      </c>
      <c r="IZL979" s="76" t="s">
        <v>24</v>
      </c>
      <c r="IZM979" s="76" t="s">
        <v>300</v>
      </c>
      <c r="IZN979" s="104" t="s">
        <v>24</v>
      </c>
      <c r="IZO979" s="191">
        <v>131291732</v>
      </c>
      <c r="IZP979" s="77" t="s">
        <v>2401</v>
      </c>
      <c r="IZQ979" s="217">
        <v>2652858.2999999998</v>
      </c>
      <c r="IZR979" s="218" t="s">
        <v>2402</v>
      </c>
      <c r="IZS979" s="219">
        <v>42660</v>
      </c>
      <c r="IZT979" s="204" t="s">
        <v>34</v>
      </c>
      <c r="IZU979" s="82" t="s">
        <v>2403</v>
      </c>
      <c r="IZV979" s="219">
        <v>42754</v>
      </c>
      <c r="IZW979" s="220">
        <v>222311</v>
      </c>
      <c r="IZX979" s="219">
        <v>42765</v>
      </c>
      <c r="IZY979" s="103"/>
      <c r="IZZ979" s="104" t="s">
        <v>30</v>
      </c>
      <c r="JAA979" s="76" t="s">
        <v>341</v>
      </c>
      <c r="JAB979" s="76" t="s">
        <v>24</v>
      </c>
      <c r="JAC979" s="76" t="s">
        <v>300</v>
      </c>
      <c r="JAD979" s="104" t="s">
        <v>24</v>
      </c>
      <c r="JAE979" s="191">
        <v>131291732</v>
      </c>
      <c r="JAF979" s="77" t="s">
        <v>2401</v>
      </c>
      <c r="JAG979" s="217">
        <v>2652858.2999999998</v>
      </c>
      <c r="JAH979" s="218" t="s">
        <v>2402</v>
      </c>
      <c r="JAI979" s="219">
        <v>42660</v>
      </c>
      <c r="JAJ979" s="204" t="s">
        <v>34</v>
      </c>
      <c r="JAK979" s="82" t="s">
        <v>2403</v>
      </c>
      <c r="JAL979" s="219">
        <v>42754</v>
      </c>
      <c r="JAM979" s="220">
        <v>222311</v>
      </c>
      <c r="JAN979" s="219">
        <v>42765</v>
      </c>
      <c r="JAO979" s="103"/>
      <c r="JAP979" s="104" t="s">
        <v>30</v>
      </c>
      <c r="JAQ979" s="76" t="s">
        <v>341</v>
      </c>
      <c r="JAR979" s="76" t="s">
        <v>24</v>
      </c>
      <c r="JAS979" s="76" t="s">
        <v>300</v>
      </c>
      <c r="JAT979" s="104" t="s">
        <v>24</v>
      </c>
      <c r="JAU979" s="191">
        <v>131291732</v>
      </c>
      <c r="JAV979" s="77" t="s">
        <v>2401</v>
      </c>
      <c r="JAW979" s="217">
        <v>2652858.2999999998</v>
      </c>
      <c r="JAX979" s="218" t="s">
        <v>2402</v>
      </c>
      <c r="JAY979" s="219">
        <v>42660</v>
      </c>
      <c r="JAZ979" s="204" t="s">
        <v>34</v>
      </c>
      <c r="JBA979" s="82" t="s">
        <v>2403</v>
      </c>
      <c r="JBB979" s="219">
        <v>42754</v>
      </c>
      <c r="JBC979" s="220">
        <v>222311</v>
      </c>
      <c r="JBD979" s="219">
        <v>42765</v>
      </c>
      <c r="JBE979" s="103"/>
      <c r="JBF979" s="104" t="s">
        <v>30</v>
      </c>
      <c r="JBG979" s="76" t="s">
        <v>341</v>
      </c>
      <c r="JBH979" s="76" t="s">
        <v>24</v>
      </c>
      <c r="JBI979" s="76" t="s">
        <v>300</v>
      </c>
      <c r="JBJ979" s="104" t="s">
        <v>24</v>
      </c>
      <c r="JBK979" s="191">
        <v>131291732</v>
      </c>
      <c r="JBL979" s="77" t="s">
        <v>2401</v>
      </c>
      <c r="JBM979" s="217">
        <v>2652858.2999999998</v>
      </c>
      <c r="JBN979" s="218" t="s">
        <v>2402</v>
      </c>
      <c r="JBO979" s="219">
        <v>42660</v>
      </c>
      <c r="JBP979" s="204" t="s">
        <v>34</v>
      </c>
      <c r="JBQ979" s="82" t="s">
        <v>2403</v>
      </c>
      <c r="JBR979" s="219">
        <v>42754</v>
      </c>
      <c r="JBS979" s="220">
        <v>222311</v>
      </c>
      <c r="JBT979" s="219">
        <v>42765</v>
      </c>
      <c r="JBU979" s="103"/>
      <c r="JBV979" s="104" t="s">
        <v>30</v>
      </c>
      <c r="JBW979" s="76" t="s">
        <v>341</v>
      </c>
      <c r="JBX979" s="76" t="s">
        <v>24</v>
      </c>
      <c r="JBY979" s="76" t="s">
        <v>300</v>
      </c>
      <c r="JBZ979" s="104" t="s">
        <v>24</v>
      </c>
      <c r="JCA979" s="191">
        <v>131291732</v>
      </c>
      <c r="JCB979" s="77" t="s">
        <v>2401</v>
      </c>
      <c r="JCC979" s="217">
        <v>2652858.2999999998</v>
      </c>
      <c r="JCD979" s="218" t="s">
        <v>2402</v>
      </c>
      <c r="JCE979" s="219">
        <v>42660</v>
      </c>
      <c r="JCF979" s="204" t="s">
        <v>34</v>
      </c>
      <c r="JCG979" s="82" t="s">
        <v>2403</v>
      </c>
      <c r="JCH979" s="219">
        <v>42754</v>
      </c>
      <c r="JCI979" s="220">
        <v>222311</v>
      </c>
      <c r="JCJ979" s="219">
        <v>42765</v>
      </c>
      <c r="JCK979" s="103"/>
      <c r="JCL979" s="104" t="s">
        <v>30</v>
      </c>
      <c r="JCM979" s="76" t="s">
        <v>341</v>
      </c>
      <c r="JCN979" s="76" t="s">
        <v>24</v>
      </c>
      <c r="JCO979" s="76" t="s">
        <v>300</v>
      </c>
      <c r="JCP979" s="104" t="s">
        <v>24</v>
      </c>
      <c r="JCQ979" s="191">
        <v>131291732</v>
      </c>
      <c r="JCR979" s="77" t="s">
        <v>2401</v>
      </c>
      <c r="JCS979" s="217">
        <v>2652858.2999999998</v>
      </c>
      <c r="JCT979" s="218" t="s">
        <v>2402</v>
      </c>
      <c r="JCU979" s="219">
        <v>42660</v>
      </c>
      <c r="JCV979" s="204" t="s">
        <v>34</v>
      </c>
      <c r="JCW979" s="82" t="s">
        <v>2403</v>
      </c>
      <c r="JCX979" s="219">
        <v>42754</v>
      </c>
      <c r="JCY979" s="220">
        <v>222311</v>
      </c>
      <c r="JCZ979" s="219">
        <v>42765</v>
      </c>
      <c r="JDA979" s="103"/>
      <c r="JDB979" s="104" t="s">
        <v>30</v>
      </c>
      <c r="JDC979" s="76" t="s">
        <v>341</v>
      </c>
      <c r="JDD979" s="76" t="s">
        <v>24</v>
      </c>
      <c r="JDE979" s="76" t="s">
        <v>300</v>
      </c>
      <c r="JDF979" s="104" t="s">
        <v>24</v>
      </c>
      <c r="JDG979" s="191">
        <v>131291732</v>
      </c>
      <c r="JDH979" s="77" t="s">
        <v>2401</v>
      </c>
      <c r="JDI979" s="217">
        <v>2652858.2999999998</v>
      </c>
      <c r="JDJ979" s="218" t="s">
        <v>2402</v>
      </c>
      <c r="JDK979" s="219">
        <v>42660</v>
      </c>
      <c r="JDL979" s="204" t="s">
        <v>34</v>
      </c>
      <c r="JDM979" s="82" t="s">
        <v>2403</v>
      </c>
      <c r="JDN979" s="219">
        <v>42754</v>
      </c>
      <c r="JDO979" s="220">
        <v>222311</v>
      </c>
      <c r="JDP979" s="219">
        <v>42765</v>
      </c>
      <c r="JDQ979" s="103"/>
      <c r="JDR979" s="104" t="s">
        <v>30</v>
      </c>
      <c r="JDS979" s="76" t="s">
        <v>341</v>
      </c>
      <c r="JDT979" s="76" t="s">
        <v>24</v>
      </c>
      <c r="JDU979" s="76" t="s">
        <v>300</v>
      </c>
      <c r="JDV979" s="104" t="s">
        <v>24</v>
      </c>
      <c r="JDW979" s="191">
        <v>131291732</v>
      </c>
      <c r="JDX979" s="77" t="s">
        <v>2401</v>
      </c>
      <c r="JDY979" s="217">
        <v>2652858.2999999998</v>
      </c>
      <c r="JDZ979" s="218" t="s">
        <v>2402</v>
      </c>
      <c r="JEA979" s="219">
        <v>42660</v>
      </c>
      <c r="JEB979" s="204" t="s">
        <v>34</v>
      </c>
      <c r="JEC979" s="82" t="s">
        <v>2403</v>
      </c>
      <c r="JED979" s="219">
        <v>42754</v>
      </c>
      <c r="JEE979" s="220">
        <v>222311</v>
      </c>
      <c r="JEF979" s="219">
        <v>42765</v>
      </c>
      <c r="JEG979" s="103"/>
      <c r="JEH979" s="104" t="s">
        <v>30</v>
      </c>
      <c r="JEI979" s="76" t="s">
        <v>341</v>
      </c>
      <c r="JEJ979" s="76" t="s">
        <v>24</v>
      </c>
      <c r="JEK979" s="76" t="s">
        <v>300</v>
      </c>
      <c r="JEL979" s="104" t="s">
        <v>24</v>
      </c>
      <c r="JEM979" s="191">
        <v>131291732</v>
      </c>
      <c r="JEN979" s="77" t="s">
        <v>2401</v>
      </c>
      <c r="JEO979" s="217">
        <v>2652858.2999999998</v>
      </c>
      <c r="JEP979" s="218" t="s">
        <v>2402</v>
      </c>
      <c r="JEQ979" s="219">
        <v>42660</v>
      </c>
      <c r="JER979" s="204" t="s">
        <v>34</v>
      </c>
      <c r="JES979" s="82" t="s">
        <v>2403</v>
      </c>
      <c r="JET979" s="219">
        <v>42754</v>
      </c>
      <c r="JEU979" s="220">
        <v>222311</v>
      </c>
      <c r="JEV979" s="219">
        <v>42765</v>
      </c>
      <c r="JEW979" s="103"/>
      <c r="JEX979" s="104" t="s">
        <v>30</v>
      </c>
      <c r="JEY979" s="76" t="s">
        <v>341</v>
      </c>
      <c r="JEZ979" s="76" t="s">
        <v>24</v>
      </c>
      <c r="JFA979" s="76" t="s">
        <v>300</v>
      </c>
      <c r="JFB979" s="104" t="s">
        <v>24</v>
      </c>
      <c r="JFC979" s="191">
        <v>131291732</v>
      </c>
      <c r="JFD979" s="77" t="s">
        <v>2401</v>
      </c>
      <c r="JFE979" s="217">
        <v>2652858.2999999998</v>
      </c>
      <c r="JFF979" s="218" t="s">
        <v>2402</v>
      </c>
      <c r="JFG979" s="219">
        <v>42660</v>
      </c>
      <c r="JFH979" s="204" t="s">
        <v>34</v>
      </c>
      <c r="JFI979" s="82" t="s">
        <v>2403</v>
      </c>
      <c r="JFJ979" s="219">
        <v>42754</v>
      </c>
      <c r="JFK979" s="220">
        <v>222311</v>
      </c>
      <c r="JFL979" s="219">
        <v>42765</v>
      </c>
      <c r="JFM979" s="103"/>
      <c r="JFN979" s="104" t="s">
        <v>30</v>
      </c>
      <c r="JFO979" s="76" t="s">
        <v>341</v>
      </c>
      <c r="JFP979" s="76" t="s">
        <v>24</v>
      </c>
      <c r="JFQ979" s="76" t="s">
        <v>300</v>
      </c>
      <c r="JFR979" s="104" t="s">
        <v>24</v>
      </c>
      <c r="JFS979" s="191">
        <v>131291732</v>
      </c>
      <c r="JFT979" s="77" t="s">
        <v>2401</v>
      </c>
      <c r="JFU979" s="217">
        <v>2652858.2999999998</v>
      </c>
      <c r="JFV979" s="218" t="s">
        <v>2402</v>
      </c>
      <c r="JFW979" s="219">
        <v>42660</v>
      </c>
      <c r="JFX979" s="204" t="s">
        <v>34</v>
      </c>
      <c r="JFY979" s="82" t="s">
        <v>2403</v>
      </c>
      <c r="JFZ979" s="219">
        <v>42754</v>
      </c>
      <c r="JGA979" s="220">
        <v>222311</v>
      </c>
      <c r="JGB979" s="219">
        <v>42765</v>
      </c>
      <c r="JGC979" s="103"/>
      <c r="JGD979" s="104" t="s">
        <v>30</v>
      </c>
      <c r="JGE979" s="76" t="s">
        <v>341</v>
      </c>
      <c r="JGF979" s="76" t="s">
        <v>24</v>
      </c>
      <c r="JGG979" s="76" t="s">
        <v>300</v>
      </c>
      <c r="JGH979" s="104" t="s">
        <v>24</v>
      </c>
      <c r="JGI979" s="191">
        <v>131291732</v>
      </c>
      <c r="JGJ979" s="77" t="s">
        <v>2401</v>
      </c>
      <c r="JGK979" s="217">
        <v>2652858.2999999998</v>
      </c>
      <c r="JGL979" s="218" t="s">
        <v>2402</v>
      </c>
      <c r="JGM979" s="219">
        <v>42660</v>
      </c>
      <c r="JGN979" s="204" t="s">
        <v>34</v>
      </c>
      <c r="JGO979" s="82" t="s">
        <v>2403</v>
      </c>
      <c r="JGP979" s="219">
        <v>42754</v>
      </c>
      <c r="JGQ979" s="220">
        <v>222311</v>
      </c>
      <c r="JGR979" s="219">
        <v>42765</v>
      </c>
      <c r="JGS979" s="103"/>
      <c r="JGT979" s="104" t="s">
        <v>30</v>
      </c>
      <c r="JGU979" s="76" t="s">
        <v>341</v>
      </c>
      <c r="JGV979" s="76" t="s">
        <v>24</v>
      </c>
      <c r="JGW979" s="76" t="s">
        <v>300</v>
      </c>
      <c r="JGX979" s="104" t="s">
        <v>24</v>
      </c>
      <c r="JGY979" s="191">
        <v>131291732</v>
      </c>
      <c r="JGZ979" s="77" t="s">
        <v>2401</v>
      </c>
      <c r="JHA979" s="217">
        <v>2652858.2999999998</v>
      </c>
      <c r="JHB979" s="218" t="s">
        <v>2402</v>
      </c>
      <c r="JHC979" s="219">
        <v>42660</v>
      </c>
      <c r="JHD979" s="204" t="s">
        <v>34</v>
      </c>
      <c r="JHE979" s="82" t="s">
        <v>2403</v>
      </c>
      <c r="JHF979" s="219">
        <v>42754</v>
      </c>
      <c r="JHG979" s="220">
        <v>222311</v>
      </c>
      <c r="JHH979" s="219">
        <v>42765</v>
      </c>
      <c r="JHI979" s="103"/>
      <c r="JHJ979" s="104" t="s">
        <v>30</v>
      </c>
      <c r="JHK979" s="76" t="s">
        <v>341</v>
      </c>
      <c r="JHL979" s="76" t="s">
        <v>24</v>
      </c>
      <c r="JHM979" s="76" t="s">
        <v>300</v>
      </c>
      <c r="JHN979" s="104" t="s">
        <v>24</v>
      </c>
      <c r="JHO979" s="191">
        <v>131291732</v>
      </c>
      <c r="JHP979" s="77" t="s">
        <v>2401</v>
      </c>
      <c r="JHQ979" s="217">
        <v>2652858.2999999998</v>
      </c>
      <c r="JHR979" s="218" t="s">
        <v>2402</v>
      </c>
      <c r="JHS979" s="219">
        <v>42660</v>
      </c>
      <c r="JHT979" s="204" t="s">
        <v>34</v>
      </c>
      <c r="JHU979" s="82" t="s">
        <v>2403</v>
      </c>
      <c r="JHV979" s="219">
        <v>42754</v>
      </c>
      <c r="JHW979" s="220">
        <v>222311</v>
      </c>
      <c r="JHX979" s="219">
        <v>42765</v>
      </c>
      <c r="JHY979" s="103"/>
      <c r="JHZ979" s="104" t="s">
        <v>30</v>
      </c>
      <c r="JIA979" s="76" t="s">
        <v>341</v>
      </c>
      <c r="JIB979" s="76" t="s">
        <v>24</v>
      </c>
      <c r="JIC979" s="76" t="s">
        <v>300</v>
      </c>
      <c r="JID979" s="104" t="s">
        <v>24</v>
      </c>
      <c r="JIE979" s="191">
        <v>131291732</v>
      </c>
      <c r="JIF979" s="77" t="s">
        <v>2401</v>
      </c>
      <c r="JIG979" s="217">
        <v>2652858.2999999998</v>
      </c>
      <c r="JIH979" s="218" t="s">
        <v>2402</v>
      </c>
      <c r="JII979" s="219">
        <v>42660</v>
      </c>
      <c r="JIJ979" s="204" t="s">
        <v>34</v>
      </c>
      <c r="JIK979" s="82" t="s">
        <v>2403</v>
      </c>
      <c r="JIL979" s="219">
        <v>42754</v>
      </c>
      <c r="JIM979" s="220">
        <v>222311</v>
      </c>
      <c r="JIN979" s="219">
        <v>42765</v>
      </c>
      <c r="JIO979" s="103"/>
      <c r="JIP979" s="104" t="s">
        <v>30</v>
      </c>
      <c r="JIQ979" s="76" t="s">
        <v>341</v>
      </c>
      <c r="JIR979" s="76" t="s">
        <v>24</v>
      </c>
      <c r="JIS979" s="76" t="s">
        <v>300</v>
      </c>
      <c r="JIT979" s="104" t="s">
        <v>24</v>
      </c>
      <c r="JIU979" s="191">
        <v>131291732</v>
      </c>
      <c r="JIV979" s="77" t="s">
        <v>2401</v>
      </c>
      <c r="JIW979" s="217">
        <v>2652858.2999999998</v>
      </c>
      <c r="JIX979" s="218" t="s">
        <v>2402</v>
      </c>
      <c r="JIY979" s="219">
        <v>42660</v>
      </c>
      <c r="JIZ979" s="204" t="s">
        <v>34</v>
      </c>
      <c r="JJA979" s="82" t="s">
        <v>2403</v>
      </c>
      <c r="JJB979" s="219">
        <v>42754</v>
      </c>
      <c r="JJC979" s="220">
        <v>222311</v>
      </c>
      <c r="JJD979" s="219">
        <v>42765</v>
      </c>
      <c r="JJE979" s="103"/>
      <c r="JJF979" s="104" t="s">
        <v>30</v>
      </c>
      <c r="JJG979" s="76" t="s">
        <v>341</v>
      </c>
      <c r="JJH979" s="76" t="s">
        <v>24</v>
      </c>
      <c r="JJI979" s="76" t="s">
        <v>300</v>
      </c>
      <c r="JJJ979" s="104" t="s">
        <v>24</v>
      </c>
      <c r="JJK979" s="191">
        <v>131291732</v>
      </c>
      <c r="JJL979" s="77" t="s">
        <v>2401</v>
      </c>
      <c r="JJM979" s="217">
        <v>2652858.2999999998</v>
      </c>
      <c r="JJN979" s="218" t="s">
        <v>2402</v>
      </c>
      <c r="JJO979" s="219">
        <v>42660</v>
      </c>
      <c r="JJP979" s="204" t="s">
        <v>34</v>
      </c>
      <c r="JJQ979" s="82" t="s">
        <v>2403</v>
      </c>
      <c r="JJR979" s="219">
        <v>42754</v>
      </c>
      <c r="JJS979" s="220">
        <v>222311</v>
      </c>
      <c r="JJT979" s="219">
        <v>42765</v>
      </c>
      <c r="JJU979" s="103"/>
      <c r="JJV979" s="104" t="s">
        <v>30</v>
      </c>
      <c r="JJW979" s="76" t="s">
        <v>341</v>
      </c>
      <c r="JJX979" s="76" t="s">
        <v>24</v>
      </c>
      <c r="JJY979" s="76" t="s">
        <v>300</v>
      </c>
      <c r="JJZ979" s="104" t="s">
        <v>24</v>
      </c>
      <c r="JKA979" s="191">
        <v>131291732</v>
      </c>
      <c r="JKB979" s="77" t="s">
        <v>2401</v>
      </c>
      <c r="JKC979" s="217">
        <v>2652858.2999999998</v>
      </c>
      <c r="JKD979" s="218" t="s">
        <v>2402</v>
      </c>
      <c r="JKE979" s="219">
        <v>42660</v>
      </c>
      <c r="JKF979" s="204" t="s">
        <v>34</v>
      </c>
      <c r="JKG979" s="82" t="s">
        <v>2403</v>
      </c>
      <c r="JKH979" s="219">
        <v>42754</v>
      </c>
      <c r="JKI979" s="220">
        <v>222311</v>
      </c>
      <c r="JKJ979" s="219">
        <v>42765</v>
      </c>
      <c r="JKK979" s="103"/>
      <c r="JKL979" s="104" t="s">
        <v>30</v>
      </c>
      <c r="JKM979" s="76" t="s">
        <v>341</v>
      </c>
      <c r="JKN979" s="76" t="s">
        <v>24</v>
      </c>
      <c r="JKO979" s="76" t="s">
        <v>300</v>
      </c>
      <c r="JKP979" s="104" t="s">
        <v>24</v>
      </c>
      <c r="JKQ979" s="191">
        <v>131291732</v>
      </c>
      <c r="JKR979" s="77" t="s">
        <v>2401</v>
      </c>
      <c r="JKS979" s="217">
        <v>2652858.2999999998</v>
      </c>
      <c r="JKT979" s="218" t="s">
        <v>2402</v>
      </c>
      <c r="JKU979" s="219">
        <v>42660</v>
      </c>
      <c r="JKV979" s="204" t="s">
        <v>34</v>
      </c>
      <c r="JKW979" s="82" t="s">
        <v>2403</v>
      </c>
      <c r="JKX979" s="219">
        <v>42754</v>
      </c>
      <c r="JKY979" s="220">
        <v>222311</v>
      </c>
      <c r="JKZ979" s="219">
        <v>42765</v>
      </c>
      <c r="JLA979" s="103"/>
      <c r="JLB979" s="104" t="s">
        <v>30</v>
      </c>
      <c r="JLC979" s="76" t="s">
        <v>341</v>
      </c>
      <c r="JLD979" s="76" t="s">
        <v>24</v>
      </c>
      <c r="JLE979" s="76" t="s">
        <v>300</v>
      </c>
      <c r="JLF979" s="104" t="s">
        <v>24</v>
      </c>
      <c r="JLG979" s="191">
        <v>131291732</v>
      </c>
      <c r="JLH979" s="77" t="s">
        <v>2401</v>
      </c>
      <c r="JLI979" s="217">
        <v>2652858.2999999998</v>
      </c>
      <c r="JLJ979" s="218" t="s">
        <v>2402</v>
      </c>
      <c r="JLK979" s="219">
        <v>42660</v>
      </c>
      <c r="JLL979" s="204" t="s">
        <v>34</v>
      </c>
      <c r="JLM979" s="82" t="s">
        <v>2403</v>
      </c>
      <c r="JLN979" s="219">
        <v>42754</v>
      </c>
      <c r="JLO979" s="220">
        <v>222311</v>
      </c>
      <c r="JLP979" s="219">
        <v>42765</v>
      </c>
      <c r="JLQ979" s="103"/>
      <c r="JLR979" s="104" t="s">
        <v>30</v>
      </c>
      <c r="JLS979" s="76" t="s">
        <v>341</v>
      </c>
      <c r="JLT979" s="76" t="s">
        <v>24</v>
      </c>
      <c r="JLU979" s="76" t="s">
        <v>300</v>
      </c>
      <c r="JLV979" s="104" t="s">
        <v>24</v>
      </c>
      <c r="JLW979" s="191">
        <v>131291732</v>
      </c>
      <c r="JLX979" s="77" t="s">
        <v>2401</v>
      </c>
      <c r="JLY979" s="217">
        <v>2652858.2999999998</v>
      </c>
      <c r="JLZ979" s="218" t="s">
        <v>2402</v>
      </c>
      <c r="JMA979" s="219">
        <v>42660</v>
      </c>
      <c r="JMB979" s="204" t="s">
        <v>34</v>
      </c>
      <c r="JMC979" s="82" t="s">
        <v>2403</v>
      </c>
      <c r="JMD979" s="219">
        <v>42754</v>
      </c>
      <c r="JME979" s="220">
        <v>222311</v>
      </c>
      <c r="JMF979" s="219">
        <v>42765</v>
      </c>
      <c r="JMG979" s="103"/>
      <c r="JMH979" s="104" t="s">
        <v>30</v>
      </c>
      <c r="JMI979" s="76" t="s">
        <v>341</v>
      </c>
      <c r="JMJ979" s="76" t="s">
        <v>24</v>
      </c>
      <c r="JMK979" s="76" t="s">
        <v>300</v>
      </c>
      <c r="JML979" s="104" t="s">
        <v>24</v>
      </c>
      <c r="JMM979" s="191">
        <v>131291732</v>
      </c>
      <c r="JMN979" s="77" t="s">
        <v>2401</v>
      </c>
      <c r="JMO979" s="217">
        <v>2652858.2999999998</v>
      </c>
      <c r="JMP979" s="218" t="s">
        <v>2402</v>
      </c>
      <c r="JMQ979" s="219">
        <v>42660</v>
      </c>
      <c r="JMR979" s="204" t="s">
        <v>34</v>
      </c>
      <c r="JMS979" s="82" t="s">
        <v>2403</v>
      </c>
      <c r="JMT979" s="219">
        <v>42754</v>
      </c>
      <c r="JMU979" s="220">
        <v>222311</v>
      </c>
      <c r="JMV979" s="219">
        <v>42765</v>
      </c>
      <c r="JMW979" s="103"/>
      <c r="JMX979" s="104" t="s">
        <v>30</v>
      </c>
      <c r="JMY979" s="76" t="s">
        <v>341</v>
      </c>
      <c r="JMZ979" s="76" t="s">
        <v>24</v>
      </c>
      <c r="JNA979" s="76" t="s">
        <v>300</v>
      </c>
      <c r="JNB979" s="104" t="s">
        <v>24</v>
      </c>
      <c r="JNC979" s="191">
        <v>131291732</v>
      </c>
      <c r="JND979" s="77" t="s">
        <v>2401</v>
      </c>
      <c r="JNE979" s="217">
        <v>2652858.2999999998</v>
      </c>
      <c r="JNF979" s="218" t="s">
        <v>2402</v>
      </c>
      <c r="JNG979" s="219">
        <v>42660</v>
      </c>
      <c r="JNH979" s="204" t="s">
        <v>34</v>
      </c>
      <c r="JNI979" s="82" t="s">
        <v>2403</v>
      </c>
      <c r="JNJ979" s="219">
        <v>42754</v>
      </c>
      <c r="JNK979" s="220">
        <v>222311</v>
      </c>
      <c r="JNL979" s="219">
        <v>42765</v>
      </c>
      <c r="JNM979" s="103"/>
      <c r="JNN979" s="104" t="s">
        <v>30</v>
      </c>
      <c r="JNO979" s="76" t="s">
        <v>341</v>
      </c>
      <c r="JNP979" s="76" t="s">
        <v>24</v>
      </c>
      <c r="JNQ979" s="76" t="s">
        <v>300</v>
      </c>
      <c r="JNR979" s="104" t="s">
        <v>24</v>
      </c>
      <c r="JNS979" s="191">
        <v>131291732</v>
      </c>
      <c r="JNT979" s="77" t="s">
        <v>2401</v>
      </c>
      <c r="JNU979" s="217">
        <v>2652858.2999999998</v>
      </c>
      <c r="JNV979" s="218" t="s">
        <v>2402</v>
      </c>
      <c r="JNW979" s="219">
        <v>42660</v>
      </c>
      <c r="JNX979" s="204" t="s">
        <v>34</v>
      </c>
      <c r="JNY979" s="82" t="s">
        <v>2403</v>
      </c>
      <c r="JNZ979" s="219">
        <v>42754</v>
      </c>
      <c r="JOA979" s="220">
        <v>222311</v>
      </c>
      <c r="JOB979" s="219">
        <v>42765</v>
      </c>
      <c r="JOC979" s="103"/>
      <c r="JOD979" s="104" t="s">
        <v>30</v>
      </c>
      <c r="JOE979" s="76" t="s">
        <v>341</v>
      </c>
      <c r="JOF979" s="76" t="s">
        <v>24</v>
      </c>
      <c r="JOG979" s="76" t="s">
        <v>300</v>
      </c>
      <c r="JOH979" s="104" t="s">
        <v>24</v>
      </c>
      <c r="JOI979" s="191">
        <v>131291732</v>
      </c>
      <c r="JOJ979" s="77" t="s">
        <v>2401</v>
      </c>
      <c r="JOK979" s="217">
        <v>2652858.2999999998</v>
      </c>
      <c r="JOL979" s="218" t="s">
        <v>2402</v>
      </c>
      <c r="JOM979" s="219">
        <v>42660</v>
      </c>
      <c r="JON979" s="204" t="s">
        <v>34</v>
      </c>
      <c r="JOO979" s="82" t="s">
        <v>2403</v>
      </c>
      <c r="JOP979" s="219">
        <v>42754</v>
      </c>
      <c r="JOQ979" s="220">
        <v>222311</v>
      </c>
      <c r="JOR979" s="219">
        <v>42765</v>
      </c>
      <c r="JOS979" s="103"/>
      <c r="JOT979" s="104" t="s">
        <v>30</v>
      </c>
      <c r="JOU979" s="76" t="s">
        <v>341</v>
      </c>
      <c r="JOV979" s="76" t="s">
        <v>24</v>
      </c>
      <c r="JOW979" s="76" t="s">
        <v>300</v>
      </c>
      <c r="JOX979" s="104" t="s">
        <v>24</v>
      </c>
      <c r="JOY979" s="191">
        <v>131291732</v>
      </c>
      <c r="JOZ979" s="77" t="s">
        <v>2401</v>
      </c>
      <c r="JPA979" s="217">
        <v>2652858.2999999998</v>
      </c>
      <c r="JPB979" s="218" t="s">
        <v>2402</v>
      </c>
      <c r="JPC979" s="219">
        <v>42660</v>
      </c>
      <c r="JPD979" s="204" t="s">
        <v>34</v>
      </c>
      <c r="JPE979" s="82" t="s">
        <v>2403</v>
      </c>
      <c r="JPF979" s="219">
        <v>42754</v>
      </c>
      <c r="JPG979" s="220">
        <v>222311</v>
      </c>
      <c r="JPH979" s="219">
        <v>42765</v>
      </c>
      <c r="JPI979" s="103"/>
      <c r="JPJ979" s="104" t="s">
        <v>30</v>
      </c>
      <c r="JPK979" s="76" t="s">
        <v>341</v>
      </c>
      <c r="JPL979" s="76" t="s">
        <v>24</v>
      </c>
      <c r="JPM979" s="76" t="s">
        <v>300</v>
      </c>
      <c r="JPN979" s="104" t="s">
        <v>24</v>
      </c>
      <c r="JPO979" s="191">
        <v>131291732</v>
      </c>
      <c r="JPP979" s="77" t="s">
        <v>2401</v>
      </c>
      <c r="JPQ979" s="217">
        <v>2652858.2999999998</v>
      </c>
      <c r="JPR979" s="218" t="s">
        <v>2402</v>
      </c>
      <c r="JPS979" s="219">
        <v>42660</v>
      </c>
      <c r="JPT979" s="204" t="s">
        <v>34</v>
      </c>
      <c r="JPU979" s="82" t="s">
        <v>2403</v>
      </c>
      <c r="JPV979" s="219">
        <v>42754</v>
      </c>
      <c r="JPW979" s="220">
        <v>222311</v>
      </c>
      <c r="JPX979" s="219">
        <v>42765</v>
      </c>
      <c r="JPY979" s="103"/>
      <c r="JPZ979" s="104" t="s">
        <v>30</v>
      </c>
      <c r="JQA979" s="76" t="s">
        <v>341</v>
      </c>
      <c r="JQB979" s="76" t="s">
        <v>24</v>
      </c>
      <c r="JQC979" s="76" t="s">
        <v>300</v>
      </c>
      <c r="JQD979" s="104" t="s">
        <v>24</v>
      </c>
      <c r="JQE979" s="191">
        <v>131291732</v>
      </c>
      <c r="JQF979" s="77" t="s">
        <v>2401</v>
      </c>
      <c r="JQG979" s="217">
        <v>2652858.2999999998</v>
      </c>
      <c r="JQH979" s="218" t="s">
        <v>2402</v>
      </c>
      <c r="JQI979" s="219">
        <v>42660</v>
      </c>
      <c r="JQJ979" s="204" t="s">
        <v>34</v>
      </c>
      <c r="JQK979" s="82" t="s">
        <v>2403</v>
      </c>
      <c r="JQL979" s="219">
        <v>42754</v>
      </c>
      <c r="JQM979" s="220">
        <v>222311</v>
      </c>
      <c r="JQN979" s="219">
        <v>42765</v>
      </c>
      <c r="JQO979" s="103"/>
      <c r="JQP979" s="104" t="s">
        <v>30</v>
      </c>
      <c r="JQQ979" s="76" t="s">
        <v>341</v>
      </c>
      <c r="JQR979" s="76" t="s">
        <v>24</v>
      </c>
      <c r="JQS979" s="76" t="s">
        <v>300</v>
      </c>
      <c r="JQT979" s="104" t="s">
        <v>24</v>
      </c>
      <c r="JQU979" s="191">
        <v>131291732</v>
      </c>
      <c r="JQV979" s="77" t="s">
        <v>2401</v>
      </c>
      <c r="JQW979" s="217">
        <v>2652858.2999999998</v>
      </c>
      <c r="JQX979" s="218" t="s">
        <v>2402</v>
      </c>
      <c r="JQY979" s="219">
        <v>42660</v>
      </c>
      <c r="JQZ979" s="204" t="s">
        <v>34</v>
      </c>
      <c r="JRA979" s="82" t="s">
        <v>2403</v>
      </c>
      <c r="JRB979" s="219">
        <v>42754</v>
      </c>
      <c r="JRC979" s="220">
        <v>222311</v>
      </c>
      <c r="JRD979" s="219">
        <v>42765</v>
      </c>
      <c r="JRE979" s="103"/>
      <c r="JRF979" s="104" t="s">
        <v>30</v>
      </c>
      <c r="JRG979" s="76" t="s">
        <v>341</v>
      </c>
      <c r="JRH979" s="76" t="s">
        <v>24</v>
      </c>
      <c r="JRI979" s="76" t="s">
        <v>300</v>
      </c>
      <c r="JRJ979" s="104" t="s">
        <v>24</v>
      </c>
      <c r="JRK979" s="191">
        <v>131291732</v>
      </c>
      <c r="JRL979" s="77" t="s">
        <v>2401</v>
      </c>
      <c r="JRM979" s="217">
        <v>2652858.2999999998</v>
      </c>
      <c r="JRN979" s="218" t="s">
        <v>2402</v>
      </c>
      <c r="JRO979" s="219">
        <v>42660</v>
      </c>
      <c r="JRP979" s="204" t="s">
        <v>34</v>
      </c>
      <c r="JRQ979" s="82" t="s">
        <v>2403</v>
      </c>
      <c r="JRR979" s="219">
        <v>42754</v>
      </c>
      <c r="JRS979" s="220">
        <v>222311</v>
      </c>
      <c r="JRT979" s="219">
        <v>42765</v>
      </c>
      <c r="JRU979" s="103"/>
      <c r="JRV979" s="104" t="s">
        <v>30</v>
      </c>
      <c r="JRW979" s="76" t="s">
        <v>341</v>
      </c>
      <c r="JRX979" s="76" t="s">
        <v>24</v>
      </c>
      <c r="JRY979" s="76" t="s">
        <v>300</v>
      </c>
      <c r="JRZ979" s="104" t="s">
        <v>24</v>
      </c>
      <c r="JSA979" s="191">
        <v>131291732</v>
      </c>
      <c r="JSB979" s="77" t="s">
        <v>2401</v>
      </c>
      <c r="JSC979" s="217">
        <v>2652858.2999999998</v>
      </c>
      <c r="JSD979" s="218" t="s">
        <v>2402</v>
      </c>
      <c r="JSE979" s="219">
        <v>42660</v>
      </c>
      <c r="JSF979" s="204" t="s">
        <v>34</v>
      </c>
      <c r="JSG979" s="82" t="s">
        <v>2403</v>
      </c>
      <c r="JSH979" s="219">
        <v>42754</v>
      </c>
      <c r="JSI979" s="220">
        <v>222311</v>
      </c>
      <c r="JSJ979" s="219">
        <v>42765</v>
      </c>
      <c r="JSK979" s="103"/>
      <c r="JSL979" s="104" t="s">
        <v>30</v>
      </c>
      <c r="JSM979" s="76" t="s">
        <v>341</v>
      </c>
      <c r="JSN979" s="76" t="s">
        <v>24</v>
      </c>
      <c r="JSO979" s="76" t="s">
        <v>300</v>
      </c>
      <c r="JSP979" s="104" t="s">
        <v>24</v>
      </c>
      <c r="JSQ979" s="191">
        <v>131291732</v>
      </c>
      <c r="JSR979" s="77" t="s">
        <v>2401</v>
      </c>
      <c r="JSS979" s="217">
        <v>2652858.2999999998</v>
      </c>
      <c r="JST979" s="218" t="s">
        <v>2402</v>
      </c>
      <c r="JSU979" s="219">
        <v>42660</v>
      </c>
      <c r="JSV979" s="204" t="s">
        <v>34</v>
      </c>
      <c r="JSW979" s="82" t="s">
        <v>2403</v>
      </c>
      <c r="JSX979" s="219">
        <v>42754</v>
      </c>
      <c r="JSY979" s="220">
        <v>222311</v>
      </c>
      <c r="JSZ979" s="219">
        <v>42765</v>
      </c>
      <c r="JTA979" s="103"/>
      <c r="JTB979" s="104" t="s">
        <v>30</v>
      </c>
      <c r="JTC979" s="76" t="s">
        <v>341</v>
      </c>
      <c r="JTD979" s="76" t="s">
        <v>24</v>
      </c>
      <c r="JTE979" s="76" t="s">
        <v>300</v>
      </c>
      <c r="JTF979" s="104" t="s">
        <v>24</v>
      </c>
      <c r="JTG979" s="191">
        <v>131291732</v>
      </c>
      <c r="JTH979" s="77" t="s">
        <v>2401</v>
      </c>
      <c r="JTI979" s="217">
        <v>2652858.2999999998</v>
      </c>
      <c r="JTJ979" s="218" t="s">
        <v>2402</v>
      </c>
      <c r="JTK979" s="219">
        <v>42660</v>
      </c>
      <c r="JTL979" s="204" t="s">
        <v>34</v>
      </c>
      <c r="JTM979" s="82" t="s">
        <v>2403</v>
      </c>
      <c r="JTN979" s="219">
        <v>42754</v>
      </c>
      <c r="JTO979" s="220">
        <v>222311</v>
      </c>
      <c r="JTP979" s="219">
        <v>42765</v>
      </c>
      <c r="JTQ979" s="103"/>
      <c r="JTR979" s="104" t="s">
        <v>30</v>
      </c>
      <c r="JTS979" s="76" t="s">
        <v>341</v>
      </c>
      <c r="JTT979" s="76" t="s">
        <v>24</v>
      </c>
      <c r="JTU979" s="76" t="s">
        <v>300</v>
      </c>
      <c r="JTV979" s="104" t="s">
        <v>24</v>
      </c>
      <c r="JTW979" s="191">
        <v>131291732</v>
      </c>
      <c r="JTX979" s="77" t="s">
        <v>2401</v>
      </c>
      <c r="JTY979" s="217">
        <v>2652858.2999999998</v>
      </c>
      <c r="JTZ979" s="218" t="s">
        <v>2402</v>
      </c>
      <c r="JUA979" s="219">
        <v>42660</v>
      </c>
      <c r="JUB979" s="204" t="s">
        <v>34</v>
      </c>
      <c r="JUC979" s="82" t="s">
        <v>2403</v>
      </c>
      <c r="JUD979" s="219">
        <v>42754</v>
      </c>
      <c r="JUE979" s="220">
        <v>222311</v>
      </c>
      <c r="JUF979" s="219">
        <v>42765</v>
      </c>
      <c r="JUG979" s="103"/>
      <c r="JUH979" s="104" t="s">
        <v>30</v>
      </c>
      <c r="JUI979" s="76" t="s">
        <v>341</v>
      </c>
      <c r="JUJ979" s="76" t="s">
        <v>24</v>
      </c>
      <c r="JUK979" s="76" t="s">
        <v>300</v>
      </c>
      <c r="JUL979" s="104" t="s">
        <v>24</v>
      </c>
      <c r="JUM979" s="191">
        <v>131291732</v>
      </c>
      <c r="JUN979" s="77" t="s">
        <v>2401</v>
      </c>
      <c r="JUO979" s="217">
        <v>2652858.2999999998</v>
      </c>
      <c r="JUP979" s="218" t="s">
        <v>2402</v>
      </c>
      <c r="JUQ979" s="219">
        <v>42660</v>
      </c>
      <c r="JUR979" s="204" t="s">
        <v>34</v>
      </c>
      <c r="JUS979" s="82" t="s">
        <v>2403</v>
      </c>
      <c r="JUT979" s="219">
        <v>42754</v>
      </c>
      <c r="JUU979" s="220">
        <v>222311</v>
      </c>
      <c r="JUV979" s="219">
        <v>42765</v>
      </c>
      <c r="JUW979" s="103"/>
      <c r="JUX979" s="104" t="s">
        <v>30</v>
      </c>
      <c r="JUY979" s="76" t="s">
        <v>341</v>
      </c>
      <c r="JUZ979" s="76" t="s">
        <v>24</v>
      </c>
      <c r="JVA979" s="76" t="s">
        <v>300</v>
      </c>
      <c r="JVB979" s="104" t="s">
        <v>24</v>
      </c>
      <c r="JVC979" s="191">
        <v>131291732</v>
      </c>
      <c r="JVD979" s="77" t="s">
        <v>2401</v>
      </c>
      <c r="JVE979" s="217">
        <v>2652858.2999999998</v>
      </c>
      <c r="JVF979" s="218" t="s">
        <v>2402</v>
      </c>
      <c r="JVG979" s="219">
        <v>42660</v>
      </c>
      <c r="JVH979" s="204" t="s">
        <v>34</v>
      </c>
      <c r="JVI979" s="82" t="s">
        <v>2403</v>
      </c>
      <c r="JVJ979" s="219">
        <v>42754</v>
      </c>
      <c r="JVK979" s="220">
        <v>222311</v>
      </c>
      <c r="JVL979" s="219">
        <v>42765</v>
      </c>
      <c r="JVM979" s="103"/>
      <c r="JVN979" s="104" t="s">
        <v>30</v>
      </c>
      <c r="JVO979" s="76" t="s">
        <v>341</v>
      </c>
      <c r="JVP979" s="76" t="s">
        <v>24</v>
      </c>
      <c r="JVQ979" s="76" t="s">
        <v>300</v>
      </c>
      <c r="JVR979" s="104" t="s">
        <v>24</v>
      </c>
      <c r="JVS979" s="191">
        <v>131291732</v>
      </c>
      <c r="JVT979" s="77" t="s">
        <v>2401</v>
      </c>
      <c r="JVU979" s="217">
        <v>2652858.2999999998</v>
      </c>
      <c r="JVV979" s="218" t="s">
        <v>2402</v>
      </c>
      <c r="JVW979" s="219">
        <v>42660</v>
      </c>
      <c r="JVX979" s="204" t="s">
        <v>34</v>
      </c>
      <c r="JVY979" s="82" t="s">
        <v>2403</v>
      </c>
      <c r="JVZ979" s="219">
        <v>42754</v>
      </c>
      <c r="JWA979" s="220">
        <v>222311</v>
      </c>
      <c r="JWB979" s="219">
        <v>42765</v>
      </c>
      <c r="JWC979" s="103"/>
      <c r="JWD979" s="104" t="s">
        <v>30</v>
      </c>
      <c r="JWE979" s="76" t="s">
        <v>341</v>
      </c>
      <c r="JWF979" s="76" t="s">
        <v>24</v>
      </c>
      <c r="JWG979" s="76" t="s">
        <v>300</v>
      </c>
      <c r="JWH979" s="104" t="s">
        <v>24</v>
      </c>
      <c r="JWI979" s="191">
        <v>131291732</v>
      </c>
      <c r="JWJ979" s="77" t="s">
        <v>2401</v>
      </c>
      <c r="JWK979" s="217">
        <v>2652858.2999999998</v>
      </c>
      <c r="JWL979" s="218" t="s">
        <v>2402</v>
      </c>
      <c r="JWM979" s="219">
        <v>42660</v>
      </c>
      <c r="JWN979" s="204" t="s">
        <v>34</v>
      </c>
      <c r="JWO979" s="82" t="s">
        <v>2403</v>
      </c>
      <c r="JWP979" s="219">
        <v>42754</v>
      </c>
      <c r="JWQ979" s="220">
        <v>222311</v>
      </c>
      <c r="JWR979" s="219">
        <v>42765</v>
      </c>
      <c r="JWS979" s="103"/>
      <c r="JWT979" s="104" t="s">
        <v>30</v>
      </c>
      <c r="JWU979" s="76" t="s">
        <v>341</v>
      </c>
      <c r="JWV979" s="76" t="s">
        <v>24</v>
      </c>
      <c r="JWW979" s="76" t="s">
        <v>300</v>
      </c>
      <c r="JWX979" s="104" t="s">
        <v>24</v>
      </c>
      <c r="JWY979" s="191">
        <v>131291732</v>
      </c>
      <c r="JWZ979" s="77" t="s">
        <v>2401</v>
      </c>
      <c r="JXA979" s="217">
        <v>2652858.2999999998</v>
      </c>
      <c r="JXB979" s="218" t="s">
        <v>2402</v>
      </c>
      <c r="JXC979" s="219">
        <v>42660</v>
      </c>
      <c r="JXD979" s="204" t="s">
        <v>34</v>
      </c>
      <c r="JXE979" s="82" t="s">
        <v>2403</v>
      </c>
      <c r="JXF979" s="219">
        <v>42754</v>
      </c>
      <c r="JXG979" s="220">
        <v>222311</v>
      </c>
      <c r="JXH979" s="219">
        <v>42765</v>
      </c>
      <c r="JXI979" s="103"/>
      <c r="JXJ979" s="104" t="s">
        <v>30</v>
      </c>
      <c r="JXK979" s="76" t="s">
        <v>341</v>
      </c>
      <c r="JXL979" s="76" t="s">
        <v>24</v>
      </c>
      <c r="JXM979" s="76" t="s">
        <v>300</v>
      </c>
      <c r="JXN979" s="104" t="s">
        <v>24</v>
      </c>
      <c r="JXO979" s="191">
        <v>131291732</v>
      </c>
      <c r="JXP979" s="77" t="s">
        <v>2401</v>
      </c>
      <c r="JXQ979" s="217">
        <v>2652858.2999999998</v>
      </c>
      <c r="JXR979" s="218" t="s">
        <v>2402</v>
      </c>
      <c r="JXS979" s="219">
        <v>42660</v>
      </c>
      <c r="JXT979" s="204" t="s">
        <v>34</v>
      </c>
      <c r="JXU979" s="82" t="s">
        <v>2403</v>
      </c>
      <c r="JXV979" s="219">
        <v>42754</v>
      </c>
      <c r="JXW979" s="220">
        <v>222311</v>
      </c>
      <c r="JXX979" s="219">
        <v>42765</v>
      </c>
      <c r="JXY979" s="103"/>
      <c r="JXZ979" s="104" t="s">
        <v>30</v>
      </c>
      <c r="JYA979" s="76" t="s">
        <v>341</v>
      </c>
      <c r="JYB979" s="76" t="s">
        <v>24</v>
      </c>
      <c r="JYC979" s="76" t="s">
        <v>300</v>
      </c>
      <c r="JYD979" s="104" t="s">
        <v>24</v>
      </c>
      <c r="JYE979" s="191">
        <v>131291732</v>
      </c>
      <c r="JYF979" s="77" t="s">
        <v>2401</v>
      </c>
      <c r="JYG979" s="217">
        <v>2652858.2999999998</v>
      </c>
      <c r="JYH979" s="218" t="s">
        <v>2402</v>
      </c>
      <c r="JYI979" s="219">
        <v>42660</v>
      </c>
      <c r="JYJ979" s="204" t="s">
        <v>34</v>
      </c>
      <c r="JYK979" s="82" t="s">
        <v>2403</v>
      </c>
      <c r="JYL979" s="219">
        <v>42754</v>
      </c>
      <c r="JYM979" s="220">
        <v>222311</v>
      </c>
      <c r="JYN979" s="219">
        <v>42765</v>
      </c>
      <c r="JYO979" s="103"/>
      <c r="JYP979" s="104" t="s">
        <v>30</v>
      </c>
      <c r="JYQ979" s="76" t="s">
        <v>341</v>
      </c>
      <c r="JYR979" s="76" t="s">
        <v>24</v>
      </c>
      <c r="JYS979" s="76" t="s">
        <v>300</v>
      </c>
      <c r="JYT979" s="104" t="s">
        <v>24</v>
      </c>
      <c r="JYU979" s="191">
        <v>131291732</v>
      </c>
      <c r="JYV979" s="77" t="s">
        <v>2401</v>
      </c>
      <c r="JYW979" s="217">
        <v>2652858.2999999998</v>
      </c>
      <c r="JYX979" s="218" t="s">
        <v>2402</v>
      </c>
      <c r="JYY979" s="219">
        <v>42660</v>
      </c>
      <c r="JYZ979" s="204" t="s">
        <v>34</v>
      </c>
      <c r="JZA979" s="82" t="s">
        <v>2403</v>
      </c>
      <c r="JZB979" s="219">
        <v>42754</v>
      </c>
      <c r="JZC979" s="220">
        <v>222311</v>
      </c>
      <c r="JZD979" s="219">
        <v>42765</v>
      </c>
      <c r="JZE979" s="103"/>
      <c r="JZF979" s="104" t="s">
        <v>30</v>
      </c>
      <c r="JZG979" s="76" t="s">
        <v>341</v>
      </c>
      <c r="JZH979" s="76" t="s">
        <v>24</v>
      </c>
      <c r="JZI979" s="76" t="s">
        <v>300</v>
      </c>
      <c r="JZJ979" s="104" t="s">
        <v>24</v>
      </c>
      <c r="JZK979" s="191">
        <v>131291732</v>
      </c>
      <c r="JZL979" s="77" t="s">
        <v>2401</v>
      </c>
      <c r="JZM979" s="217">
        <v>2652858.2999999998</v>
      </c>
      <c r="JZN979" s="218" t="s">
        <v>2402</v>
      </c>
      <c r="JZO979" s="219">
        <v>42660</v>
      </c>
      <c r="JZP979" s="204" t="s">
        <v>34</v>
      </c>
      <c r="JZQ979" s="82" t="s">
        <v>2403</v>
      </c>
      <c r="JZR979" s="219">
        <v>42754</v>
      </c>
      <c r="JZS979" s="220">
        <v>222311</v>
      </c>
      <c r="JZT979" s="219">
        <v>42765</v>
      </c>
      <c r="JZU979" s="103"/>
      <c r="JZV979" s="104" t="s">
        <v>30</v>
      </c>
      <c r="JZW979" s="76" t="s">
        <v>341</v>
      </c>
      <c r="JZX979" s="76" t="s">
        <v>24</v>
      </c>
      <c r="JZY979" s="76" t="s">
        <v>300</v>
      </c>
      <c r="JZZ979" s="104" t="s">
        <v>24</v>
      </c>
      <c r="KAA979" s="191">
        <v>131291732</v>
      </c>
      <c r="KAB979" s="77" t="s">
        <v>2401</v>
      </c>
      <c r="KAC979" s="217">
        <v>2652858.2999999998</v>
      </c>
      <c r="KAD979" s="218" t="s">
        <v>2402</v>
      </c>
      <c r="KAE979" s="219">
        <v>42660</v>
      </c>
      <c r="KAF979" s="204" t="s">
        <v>34</v>
      </c>
      <c r="KAG979" s="82" t="s">
        <v>2403</v>
      </c>
      <c r="KAH979" s="219">
        <v>42754</v>
      </c>
      <c r="KAI979" s="220">
        <v>222311</v>
      </c>
      <c r="KAJ979" s="219">
        <v>42765</v>
      </c>
      <c r="KAK979" s="103"/>
      <c r="KAL979" s="104" t="s">
        <v>30</v>
      </c>
      <c r="KAM979" s="76" t="s">
        <v>341</v>
      </c>
      <c r="KAN979" s="76" t="s">
        <v>24</v>
      </c>
      <c r="KAO979" s="76" t="s">
        <v>300</v>
      </c>
      <c r="KAP979" s="104" t="s">
        <v>24</v>
      </c>
      <c r="KAQ979" s="191">
        <v>131291732</v>
      </c>
      <c r="KAR979" s="77" t="s">
        <v>2401</v>
      </c>
      <c r="KAS979" s="217">
        <v>2652858.2999999998</v>
      </c>
      <c r="KAT979" s="218" t="s">
        <v>2402</v>
      </c>
      <c r="KAU979" s="219">
        <v>42660</v>
      </c>
      <c r="KAV979" s="204" t="s">
        <v>34</v>
      </c>
      <c r="KAW979" s="82" t="s">
        <v>2403</v>
      </c>
      <c r="KAX979" s="219">
        <v>42754</v>
      </c>
      <c r="KAY979" s="220">
        <v>222311</v>
      </c>
      <c r="KAZ979" s="219">
        <v>42765</v>
      </c>
      <c r="KBA979" s="103"/>
      <c r="KBB979" s="104" t="s">
        <v>30</v>
      </c>
      <c r="KBC979" s="76" t="s">
        <v>341</v>
      </c>
      <c r="KBD979" s="76" t="s">
        <v>24</v>
      </c>
      <c r="KBE979" s="76" t="s">
        <v>300</v>
      </c>
      <c r="KBF979" s="104" t="s">
        <v>24</v>
      </c>
      <c r="KBG979" s="191">
        <v>131291732</v>
      </c>
      <c r="KBH979" s="77" t="s">
        <v>2401</v>
      </c>
      <c r="KBI979" s="217">
        <v>2652858.2999999998</v>
      </c>
      <c r="KBJ979" s="218" t="s">
        <v>2402</v>
      </c>
      <c r="KBK979" s="219">
        <v>42660</v>
      </c>
      <c r="KBL979" s="204" t="s">
        <v>34</v>
      </c>
      <c r="KBM979" s="82" t="s">
        <v>2403</v>
      </c>
      <c r="KBN979" s="219">
        <v>42754</v>
      </c>
      <c r="KBO979" s="220">
        <v>222311</v>
      </c>
      <c r="KBP979" s="219">
        <v>42765</v>
      </c>
      <c r="KBQ979" s="103"/>
      <c r="KBR979" s="104" t="s">
        <v>30</v>
      </c>
      <c r="KBS979" s="76" t="s">
        <v>341</v>
      </c>
      <c r="KBT979" s="76" t="s">
        <v>24</v>
      </c>
      <c r="KBU979" s="76" t="s">
        <v>300</v>
      </c>
      <c r="KBV979" s="104" t="s">
        <v>24</v>
      </c>
      <c r="KBW979" s="191">
        <v>131291732</v>
      </c>
      <c r="KBX979" s="77" t="s">
        <v>2401</v>
      </c>
      <c r="KBY979" s="217">
        <v>2652858.2999999998</v>
      </c>
      <c r="KBZ979" s="218" t="s">
        <v>2402</v>
      </c>
      <c r="KCA979" s="219">
        <v>42660</v>
      </c>
      <c r="KCB979" s="204" t="s">
        <v>34</v>
      </c>
      <c r="KCC979" s="82" t="s">
        <v>2403</v>
      </c>
      <c r="KCD979" s="219">
        <v>42754</v>
      </c>
      <c r="KCE979" s="220">
        <v>222311</v>
      </c>
      <c r="KCF979" s="219">
        <v>42765</v>
      </c>
      <c r="KCG979" s="103"/>
      <c r="KCH979" s="104" t="s">
        <v>30</v>
      </c>
      <c r="KCI979" s="76" t="s">
        <v>341</v>
      </c>
      <c r="KCJ979" s="76" t="s">
        <v>24</v>
      </c>
      <c r="KCK979" s="76" t="s">
        <v>300</v>
      </c>
      <c r="KCL979" s="104" t="s">
        <v>24</v>
      </c>
      <c r="KCM979" s="191">
        <v>131291732</v>
      </c>
      <c r="KCN979" s="77" t="s">
        <v>2401</v>
      </c>
      <c r="KCO979" s="217">
        <v>2652858.2999999998</v>
      </c>
      <c r="KCP979" s="218" t="s">
        <v>2402</v>
      </c>
      <c r="KCQ979" s="219">
        <v>42660</v>
      </c>
      <c r="KCR979" s="204" t="s">
        <v>34</v>
      </c>
      <c r="KCS979" s="82" t="s">
        <v>2403</v>
      </c>
      <c r="KCT979" s="219">
        <v>42754</v>
      </c>
      <c r="KCU979" s="220">
        <v>222311</v>
      </c>
      <c r="KCV979" s="219">
        <v>42765</v>
      </c>
      <c r="KCW979" s="103"/>
      <c r="KCX979" s="104" t="s">
        <v>30</v>
      </c>
      <c r="KCY979" s="76" t="s">
        <v>341</v>
      </c>
      <c r="KCZ979" s="76" t="s">
        <v>24</v>
      </c>
      <c r="KDA979" s="76" t="s">
        <v>300</v>
      </c>
      <c r="KDB979" s="104" t="s">
        <v>24</v>
      </c>
      <c r="KDC979" s="191">
        <v>131291732</v>
      </c>
      <c r="KDD979" s="77" t="s">
        <v>2401</v>
      </c>
      <c r="KDE979" s="217">
        <v>2652858.2999999998</v>
      </c>
      <c r="KDF979" s="218" t="s">
        <v>2402</v>
      </c>
      <c r="KDG979" s="219">
        <v>42660</v>
      </c>
      <c r="KDH979" s="204" t="s">
        <v>34</v>
      </c>
      <c r="KDI979" s="82" t="s">
        <v>2403</v>
      </c>
      <c r="KDJ979" s="219">
        <v>42754</v>
      </c>
      <c r="KDK979" s="220">
        <v>222311</v>
      </c>
      <c r="KDL979" s="219">
        <v>42765</v>
      </c>
      <c r="KDM979" s="103"/>
      <c r="KDN979" s="104" t="s">
        <v>30</v>
      </c>
      <c r="KDO979" s="76" t="s">
        <v>341</v>
      </c>
      <c r="KDP979" s="76" t="s">
        <v>24</v>
      </c>
      <c r="KDQ979" s="76" t="s">
        <v>300</v>
      </c>
      <c r="KDR979" s="104" t="s">
        <v>24</v>
      </c>
      <c r="KDS979" s="191">
        <v>131291732</v>
      </c>
      <c r="KDT979" s="77" t="s">
        <v>2401</v>
      </c>
      <c r="KDU979" s="217">
        <v>2652858.2999999998</v>
      </c>
      <c r="KDV979" s="218" t="s">
        <v>2402</v>
      </c>
      <c r="KDW979" s="219">
        <v>42660</v>
      </c>
      <c r="KDX979" s="204" t="s">
        <v>34</v>
      </c>
      <c r="KDY979" s="82" t="s">
        <v>2403</v>
      </c>
      <c r="KDZ979" s="219">
        <v>42754</v>
      </c>
      <c r="KEA979" s="220">
        <v>222311</v>
      </c>
      <c r="KEB979" s="219">
        <v>42765</v>
      </c>
      <c r="KEC979" s="103"/>
      <c r="KED979" s="104" t="s">
        <v>30</v>
      </c>
      <c r="KEE979" s="76" t="s">
        <v>341</v>
      </c>
      <c r="KEF979" s="76" t="s">
        <v>24</v>
      </c>
      <c r="KEG979" s="76" t="s">
        <v>300</v>
      </c>
      <c r="KEH979" s="104" t="s">
        <v>24</v>
      </c>
      <c r="KEI979" s="191">
        <v>131291732</v>
      </c>
      <c r="KEJ979" s="77" t="s">
        <v>2401</v>
      </c>
      <c r="KEK979" s="217">
        <v>2652858.2999999998</v>
      </c>
      <c r="KEL979" s="218" t="s">
        <v>2402</v>
      </c>
      <c r="KEM979" s="219">
        <v>42660</v>
      </c>
      <c r="KEN979" s="204" t="s">
        <v>34</v>
      </c>
      <c r="KEO979" s="82" t="s">
        <v>2403</v>
      </c>
      <c r="KEP979" s="219">
        <v>42754</v>
      </c>
      <c r="KEQ979" s="220">
        <v>222311</v>
      </c>
      <c r="KER979" s="219">
        <v>42765</v>
      </c>
      <c r="KES979" s="103"/>
      <c r="KET979" s="104" t="s">
        <v>30</v>
      </c>
      <c r="KEU979" s="76" t="s">
        <v>341</v>
      </c>
      <c r="KEV979" s="76" t="s">
        <v>24</v>
      </c>
      <c r="KEW979" s="76" t="s">
        <v>300</v>
      </c>
      <c r="KEX979" s="104" t="s">
        <v>24</v>
      </c>
      <c r="KEY979" s="191">
        <v>131291732</v>
      </c>
      <c r="KEZ979" s="77" t="s">
        <v>2401</v>
      </c>
      <c r="KFA979" s="217">
        <v>2652858.2999999998</v>
      </c>
      <c r="KFB979" s="218" t="s">
        <v>2402</v>
      </c>
      <c r="KFC979" s="219">
        <v>42660</v>
      </c>
      <c r="KFD979" s="204" t="s">
        <v>34</v>
      </c>
      <c r="KFE979" s="82" t="s">
        <v>2403</v>
      </c>
      <c r="KFF979" s="219">
        <v>42754</v>
      </c>
      <c r="KFG979" s="220">
        <v>222311</v>
      </c>
      <c r="KFH979" s="219">
        <v>42765</v>
      </c>
      <c r="KFI979" s="103"/>
      <c r="KFJ979" s="104" t="s">
        <v>30</v>
      </c>
      <c r="KFK979" s="76" t="s">
        <v>341</v>
      </c>
      <c r="KFL979" s="76" t="s">
        <v>24</v>
      </c>
      <c r="KFM979" s="76" t="s">
        <v>300</v>
      </c>
      <c r="KFN979" s="104" t="s">
        <v>24</v>
      </c>
      <c r="KFO979" s="191">
        <v>131291732</v>
      </c>
      <c r="KFP979" s="77" t="s">
        <v>2401</v>
      </c>
      <c r="KFQ979" s="217">
        <v>2652858.2999999998</v>
      </c>
      <c r="KFR979" s="218" t="s">
        <v>2402</v>
      </c>
      <c r="KFS979" s="219">
        <v>42660</v>
      </c>
      <c r="KFT979" s="204" t="s">
        <v>34</v>
      </c>
      <c r="KFU979" s="82" t="s">
        <v>2403</v>
      </c>
      <c r="KFV979" s="219">
        <v>42754</v>
      </c>
      <c r="KFW979" s="220">
        <v>222311</v>
      </c>
      <c r="KFX979" s="219">
        <v>42765</v>
      </c>
      <c r="KFY979" s="103"/>
      <c r="KFZ979" s="104" t="s">
        <v>30</v>
      </c>
      <c r="KGA979" s="76" t="s">
        <v>341</v>
      </c>
      <c r="KGB979" s="76" t="s">
        <v>24</v>
      </c>
      <c r="KGC979" s="76" t="s">
        <v>300</v>
      </c>
      <c r="KGD979" s="104" t="s">
        <v>24</v>
      </c>
      <c r="KGE979" s="191">
        <v>131291732</v>
      </c>
      <c r="KGF979" s="77" t="s">
        <v>2401</v>
      </c>
      <c r="KGG979" s="217">
        <v>2652858.2999999998</v>
      </c>
      <c r="KGH979" s="218" t="s">
        <v>2402</v>
      </c>
      <c r="KGI979" s="219">
        <v>42660</v>
      </c>
      <c r="KGJ979" s="204" t="s">
        <v>34</v>
      </c>
      <c r="KGK979" s="82" t="s">
        <v>2403</v>
      </c>
      <c r="KGL979" s="219">
        <v>42754</v>
      </c>
      <c r="KGM979" s="220">
        <v>222311</v>
      </c>
      <c r="KGN979" s="219">
        <v>42765</v>
      </c>
      <c r="KGO979" s="103"/>
      <c r="KGP979" s="104" t="s">
        <v>30</v>
      </c>
      <c r="KGQ979" s="76" t="s">
        <v>341</v>
      </c>
      <c r="KGR979" s="76" t="s">
        <v>24</v>
      </c>
      <c r="KGS979" s="76" t="s">
        <v>300</v>
      </c>
      <c r="KGT979" s="104" t="s">
        <v>24</v>
      </c>
      <c r="KGU979" s="191">
        <v>131291732</v>
      </c>
      <c r="KGV979" s="77" t="s">
        <v>2401</v>
      </c>
      <c r="KGW979" s="217">
        <v>2652858.2999999998</v>
      </c>
      <c r="KGX979" s="218" t="s">
        <v>2402</v>
      </c>
      <c r="KGY979" s="219">
        <v>42660</v>
      </c>
      <c r="KGZ979" s="204" t="s">
        <v>34</v>
      </c>
      <c r="KHA979" s="82" t="s">
        <v>2403</v>
      </c>
      <c r="KHB979" s="219">
        <v>42754</v>
      </c>
      <c r="KHC979" s="220">
        <v>222311</v>
      </c>
      <c r="KHD979" s="219">
        <v>42765</v>
      </c>
      <c r="KHE979" s="103"/>
      <c r="KHF979" s="104" t="s">
        <v>30</v>
      </c>
      <c r="KHG979" s="76" t="s">
        <v>341</v>
      </c>
      <c r="KHH979" s="76" t="s">
        <v>24</v>
      </c>
      <c r="KHI979" s="76" t="s">
        <v>300</v>
      </c>
      <c r="KHJ979" s="104" t="s">
        <v>24</v>
      </c>
      <c r="KHK979" s="191">
        <v>131291732</v>
      </c>
      <c r="KHL979" s="77" t="s">
        <v>2401</v>
      </c>
      <c r="KHM979" s="217">
        <v>2652858.2999999998</v>
      </c>
      <c r="KHN979" s="218" t="s">
        <v>2402</v>
      </c>
      <c r="KHO979" s="219">
        <v>42660</v>
      </c>
      <c r="KHP979" s="204" t="s">
        <v>34</v>
      </c>
      <c r="KHQ979" s="82" t="s">
        <v>2403</v>
      </c>
      <c r="KHR979" s="219">
        <v>42754</v>
      </c>
      <c r="KHS979" s="220">
        <v>222311</v>
      </c>
      <c r="KHT979" s="219">
        <v>42765</v>
      </c>
      <c r="KHU979" s="103"/>
      <c r="KHV979" s="104" t="s">
        <v>30</v>
      </c>
      <c r="KHW979" s="76" t="s">
        <v>341</v>
      </c>
      <c r="KHX979" s="76" t="s">
        <v>24</v>
      </c>
      <c r="KHY979" s="76" t="s">
        <v>300</v>
      </c>
      <c r="KHZ979" s="104" t="s">
        <v>24</v>
      </c>
      <c r="KIA979" s="191">
        <v>131291732</v>
      </c>
      <c r="KIB979" s="77" t="s">
        <v>2401</v>
      </c>
      <c r="KIC979" s="217">
        <v>2652858.2999999998</v>
      </c>
      <c r="KID979" s="218" t="s">
        <v>2402</v>
      </c>
      <c r="KIE979" s="219">
        <v>42660</v>
      </c>
      <c r="KIF979" s="204" t="s">
        <v>34</v>
      </c>
      <c r="KIG979" s="82" t="s">
        <v>2403</v>
      </c>
      <c r="KIH979" s="219">
        <v>42754</v>
      </c>
      <c r="KII979" s="220">
        <v>222311</v>
      </c>
      <c r="KIJ979" s="219">
        <v>42765</v>
      </c>
      <c r="KIK979" s="103"/>
      <c r="KIL979" s="104" t="s">
        <v>30</v>
      </c>
      <c r="KIM979" s="76" t="s">
        <v>341</v>
      </c>
      <c r="KIN979" s="76" t="s">
        <v>24</v>
      </c>
      <c r="KIO979" s="76" t="s">
        <v>300</v>
      </c>
      <c r="KIP979" s="104" t="s">
        <v>24</v>
      </c>
      <c r="KIQ979" s="191">
        <v>131291732</v>
      </c>
      <c r="KIR979" s="77" t="s">
        <v>2401</v>
      </c>
      <c r="KIS979" s="217">
        <v>2652858.2999999998</v>
      </c>
      <c r="KIT979" s="218" t="s">
        <v>2402</v>
      </c>
      <c r="KIU979" s="219">
        <v>42660</v>
      </c>
      <c r="KIV979" s="204" t="s">
        <v>34</v>
      </c>
      <c r="KIW979" s="82" t="s">
        <v>2403</v>
      </c>
      <c r="KIX979" s="219">
        <v>42754</v>
      </c>
      <c r="KIY979" s="220">
        <v>222311</v>
      </c>
      <c r="KIZ979" s="219">
        <v>42765</v>
      </c>
      <c r="KJA979" s="103"/>
      <c r="KJB979" s="104" t="s">
        <v>30</v>
      </c>
      <c r="KJC979" s="76" t="s">
        <v>341</v>
      </c>
      <c r="KJD979" s="76" t="s">
        <v>24</v>
      </c>
      <c r="KJE979" s="76" t="s">
        <v>300</v>
      </c>
      <c r="KJF979" s="104" t="s">
        <v>24</v>
      </c>
      <c r="KJG979" s="191">
        <v>131291732</v>
      </c>
      <c r="KJH979" s="77" t="s">
        <v>2401</v>
      </c>
      <c r="KJI979" s="217">
        <v>2652858.2999999998</v>
      </c>
      <c r="KJJ979" s="218" t="s">
        <v>2402</v>
      </c>
      <c r="KJK979" s="219">
        <v>42660</v>
      </c>
      <c r="KJL979" s="204" t="s">
        <v>34</v>
      </c>
      <c r="KJM979" s="82" t="s">
        <v>2403</v>
      </c>
      <c r="KJN979" s="219">
        <v>42754</v>
      </c>
      <c r="KJO979" s="220">
        <v>222311</v>
      </c>
      <c r="KJP979" s="219">
        <v>42765</v>
      </c>
      <c r="KJQ979" s="103"/>
      <c r="KJR979" s="104" t="s">
        <v>30</v>
      </c>
      <c r="KJS979" s="76" t="s">
        <v>341</v>
      </c>
      <c r="KJT979" s="76" t="s">
        <v>24</v>
      </c>
      <c r="KJU979" s="76" t="s">
        <v>300</v>
      </c>
      <c r="KJV979" s="104" t="s">
        <v>24</v>
      </c>
      <c r="KJW979" s="191">
        <v>131291732</v>
      </c>
      <c r="KJX979" s="77" t="s">
        <v>2401</v>
      </c>
      <c r="KJY979" s="217">
        <v>2652858.2999999998</v>
      </c>
      <c r="KJZ979" s="218" t="s">
        <v>2402</v>
      </c>
      <c r="KKA979" s="219">
        <v>42660</v>
      </c>
      <c r="KKB979" s="204" t="s">
        <v>34</v>
      </c>
      <c r="KKC979" s="82" t="s">
        <v>2403</v>
      </c>
      <c r="KKD979" s="219">
        <v>42754</v>
      </c>
      <c r="KKE979" s="220">
        <v>222311</v>
      </c>
      <c r="KKF979" s="219">
        <v>42765</v>
      </c>
      <c r="KKG979" s="103"/>
      <c r="KKH979" s="104" t="s">
        <v>30</v>
      </c>
      <c r="KKI979" s="76" t="s">
        <v>341</v>
      </c>
      <c r="KKJ979" s="76" t="s">
        <v>24</v>
      </c>
      <c r="KKK979" s="76" t="s">
        <v>300</v>
      </c>
      <c r="KKL979" s="104" t="s">
        <v>24</v>
      </c>
      <c r="KKM979" s="191">
        <v>131291732</v>
      </c>
      <c r="KKN979" s="77" t="s">
        <v>2401</v>
      </c>
      <c r="KKO979" s="217">
        <v>2652858.2999999998</v>
      </c>
      <c r="KKP979" s="218" t="s">
        <v>2402</v>
      </c>
      <c r="KKQ979" s="219">
        <v>42660</v>
      </c>
      <c r="KKR979" s="204" t="s">
        <v>34</v>
      </c>
      <c r="KKS979" s="82" t="s">
        <v>2403</v>
      </c>
      <c r="KKT979" s="219">
        <v>42754</v>
      </c>
      <c r="KKU979" s="220">
        <v>222311</v>
      </c>
      <c r="KKV979" s="219">
        <v>42765</v>
      </c>
      <c r="KKW979" s="103"/>
      <c r="KKX979" s="104" t="s">
        <v>30</v>
      </c>
      <c r="KKY979" s="76" t="s">
        <v>341</v>
      </c>
      <c r="KKZ979" s="76" t="s">
        <v>24</v>
      </c>
      <c r="KLA979" s="76" t="s">
        <v>300</v>
      </c>
      <c r="KLB979" s="104" t="s">
        <v>24</v>
      </c>
      <c r="KLC979" s="191">
        <v>131291732</v>
      </c>
      <c r="KLD979" s="77" t="s">
        <v>2401</v>
      </c>
      <c r="KLE979" s="217">
        <v>2652858.2999999998</v>
      </c>
      <c r="KLF979" s="218" t="s">
        <v>2402</v>
      </c>
      <c r="KLG979" s="219">
        <v>42660</v>
      </c>
      <c r="KLH979" s="204" t="s">
        <v>34</v>
      </c>
      <c r="KLI979" s="82" t="s">
        <v>2403</v>
      </c>
      <c r="KLJ979" s="219">
        <v>42754</v>
      </c>
      <c r="KLK979" s="220">
        <v>222311</v>
      </c>
      <c r="KLL979" s="219">
        <v>42765</v>
      </c>
      <c r="KLM979" s="103"/>
      <c r="KLN979" s="104" t="s">
        <v>30</v>
      </c>
      <c r="KLO979" s="76" t="s">
        <v>341</v>
      </c>
      <c r="KLP979" s="76" t="s">
        <v>24</v>
      </c>
      <c r="KLQ979" s="76" t="s">
        <v>300</v>
      </c>
      <c r="KLR979" s="104" t="s">
        <v>24</v>
      </c>
      <c r="KLS979" s="191">
        <v>131291732</v>
      </c>
      <c r="KLT979" s="77" t="s">
        <v>2401</v>
      </c>
      <c r="KLU979" s="217">
        <v>2652858.2999999998</v>
      </c>
      <c r="KLV979" s="218" t="s">
        <v>2402</v>
      </c>
      <c r="KLW979" s="219">
        <v>42660</v>
      </c>
      <c r="KLX979" s="204" t="s">
        <v>34</v>
      </c>
      <c r="KLY979" s="82" t="s">
        <v>2403</v>
      </c>
      <c r="KLZ979" s="219">
        <v>42754</v>
      </c>
      <c r="KMA979" s="220">
        <v>222311</v>
      </c>
      <c r="KMB979" s="219">
        <v>42765</v>
      </c>
      <c r="KMC979" s="103"/>
      <c r="KMD979" s="104" t="s">
        <v>30</v>
      </c>
      <c r="KME979" s="76" t="s">
        <v>341</v>
      </c>
      <c r="KMF979" s="76" t="s">
        <v>24</v>
      </c>
      <c r="KMG979" s="76" t="s">
        <v>300</v>
      </c>
      <c r="KMH979" s="104" t="s">
        <v>24</v>
      </c>
      <c r="KMI979" s="191">
        <v>131291732</v>
      </c>
      <c r="KMJ979" s="77" t="s">
        <v>2401</v>
      </c>
      <c r="KMK979" s="217">
        <v>2652858.2999999998</v>
      </c>
      <c r="KML979" s="218" t="s">
        <v>2402</v>
      </c>
      <c r="KMM979" s="219">
        <v>42660</v>
      </c>
      <c r="KMN979" s="204" t="s">
        <v>34</v>
      </c>
      <c r="KMO979" s="82" t="s">
        <v>2403</v>
      </c>
      <c r="KMP979" s="219">
        <v>42754</v>
      </c>
      <c r="KMQ979" s="220">
        <v>222311</v>
      </c>
      <c r="KMR979" s="219">
        <v>42765</v>
      </c>
      <c r="KMS979" s="103"/>
      <c r="KMT979" s="104" t="s">
        <v>30</v>
      </c>
      <c r="KMU979" s="76" t="s">
        <v>341</v>
      </c>
      <c r="KMV979" s="76" t="s">
        <v>24</v>
      </c>
      <c r="KMW979" s="76" t="s">
        <v>300</v>
      </c>
      <c r="KMX979" s="104" t="s">
        <v>24</v>
      </c>
      <c r="KMY979" s="191">
        <v>131291732</v>
      </c>
      <c r="KMZ979" s="77" t="s">
        <v>2401</v>
      </c>
      <c r="KNA979" s="217">
        <v>2652858.2999999998</v>
      </c>
      <c r="KNB979" s="218" t="s">
        <v>2402</v>
      </c>
      <c r="KNC979" s="219">
        <v>42660</v>
      </c>
      <c r="KND979" s="204" t="s">
        <v>34</v>
      </c>
      <c r="KNE979" s="82" t="s">
        <v>2403</v>
      </c>
      <c r="KNF979" s="219">
        <v>42754</v>
      </c>
      <c r="KNG979" s="220">
        <v>222311</v>
      </c>
      <c r="KNH979" s="219">
        <v>42765</v>
      </c>
      <c r="KNI979" s="103"/>
      <c r="KNJ979" s="104" t="s">
        <v>30</v>
      </c>
      <c r="KNK979" s="76" t="s">
        <v>341</v>
      </c>
      <c r="KNL979" s="76" t="s">
        <v>24</v>
      </c>
      <c r="KNM979" s="76" t="s">
        <v>300</v>
      </c>
      <c r="KNN979" s="104" t="s">
        <v>24</v>
      </c>
      <c r="KNO979" s="191">
        <v>131291732</v>
      </c>
      <c r="KNP979" s="77" t="s">
        <v>2401</v>
      </c>
      <c r="KNQ979" s="217">
        <v>2652858.2999999998</v>
      </c>
      <c r="KNR979" s="218" t="s">
        <v>2402</v>
      </c>
      <c r="KNS979" s="219">
        <v>42660</v>
      </c>
      <c r="KNT979" s="204" t="s">
        <v>34</v>
      </c>
      <c r="KNU979" s="82" t="s">
        <v>2403</v>
      </c>
      <c r="KNV979" s="219">
        <v>42754</v>
      </c>
      <c r="KNW979" s="220">
        <v>222311</v>
      </c>
      <c r="KNX979" s="219">
        <v>42765</v>
      </c>
      <c r="KNY979" s="103"/>
      <c r="KNZ979" s="104" t="s">
        <v>30</v>
      </c>
      <c r="KOA979" s="76" t="s">
        <v>341</v>
      </c>
      <c r="KOB979" s="76" t="s">
        <v>24</v>
      </c>
      <c r="KOC979" s="76" t="s">
        <v>300</v>
      </c>
      <c r="KOD979" s="104" t="s">
        <v>24</v>
      </c>
      <c r="KOE979" s="191">
        <v>131291732</v>
      </c>
      <c r="KOF979" s="77" t="s">
        <v>2401</v>
      </c>
      <c r="KOG979" s="217">
        <v>2652858.2999999998</v>
      </c>
      <c r="KOH979" s="218" t="s">
        <v>2402</v>
      </c>
      <c r="KOI979" s="219">
        <v>42660</v>
      </c>
      <c r="KOJ979" s="204" t="s">
        <v>34</v>
      </c>
      <c r="KOK979" s="82" t="s">
        <v>2403</v>
      </c>
      <c r="KOL979" s="219">
        <v>42754</v>
      </c>
      <c r="KOM979" s="220">
        <v>222311</v>
      </c>
      <c r="KON979" s="219">
        <v>42765</v>
      </c>
      <c r="KOO979" s="103"/>
      <c r="KOP979" s="104" t="s">
        <v>30</v>
      </c>
      <c r="KOQ979" s="76" t="s">
        <v>341</v>
      </c>
      <c r="KOR979" s="76" t="s">
        <v>24</v>
      </c>
      <c r="KOS979" s="76" t="s">
        <v>300</v>
      </c>
      <c r="KOT979" s="104" t="s">
        <v>24</v>
      </c>
      <c r="KOU979" s="191">
        <v>131291732</v>
      </c>
      <c r="KOV979" s="77" t="s">
        <v>2401</v>
      </c>
      <c r="KOW979" s="217">
        <v>2652858.2999999998</v>
      </c>
      <c r="KOX979" s="218" t="s">
        <v>2402</v>
      </c>
      <c r="KOY979" s="219">
        <v>42660</v>
      </c>
      <c r="KOZ979" s="204" t="s">
        <v>34</v>
      </c>
      <c r="KPA979" s="82" t="s">
        <v>2403</v>
      </c>
      <c r="KPB979" s="219">
        <v>42754</v>
      </c>
      <c r="KPC979" s="220">
        <v>222311</v>
      </c>
      <c r="KPD979" s="219">
        <v>42765</v>
      </c>
      <c r="KPE979" s="103"/>
      <c r="KPF979" s="104" t="s">
        <v>30</v>
      </c>
      <c r="KPG979" s="76" t="s">
        <v>341</v>
      </c>
      <c r="KPH979" s="76" t="s">
        <v>24</v>
      </c>
      <c r="KPI979" s="76" t="s">
        <v>300</v>
      </c>
      <c r="KPJ979" s="104" t="s">
        <v>24</v>
      </c>
      <c r="KPK979" s="191">
        <v>131291732</v>
      </c>
      <c r="KPL979" s="77" t="s">
        <v>2401</v>
      </c>
      <c r="KPM979" s="217">
        <v>2652858.2999999998</v>
      </c>
      <c r="KPN979" s="218" t="s">
        <v>2402</v>
      </c>
      <c r="KPO979" s="219">
        <v>42660</v>
      </c>
      <c r="KPP979" s="204" t="s">
        <v>34</v>
      </c>
      <c r="KPQ979" s="82" t="s">
        <v>2403</v>
      </c>
      <c r="KPR979" s="219">
        <v>42754</v>
      </c>
      <c r="KPS979" s="220">
        <v>222311</v>
      </c>
      <c r="KPT979" s="219">
        <v>42765</v>
      </c>
      <c r="KPU979" s="103"/>
      <c r="KPV979" s="104" t="s">
        <v>30</v>
      </c>
      <c r="KPW979" s="76" t="s">
        <v>341</v>
      </c>
      <c r="KPX979" s="76" t="s">
        <v>24</v>
      </c>
      <c r="KPY979" s="76" t="s">
        <v>300</v>
      </c>
      <c r="KPZ979" s="104" t="s">
        <v>24</v>
      </c>
      <c r="KQA979" s="191">
        <v>131291732</v>
      </c>
      <c r="KQB979" s="77" t="s">
        <v>2401</v>
      </c>
      <c r="KQC979" s="217">
        <v>2652858.2999999998</v>
      </c>
      <c r="KQD979" s="218" t="s">
        <v>2402</v>
      </c>
      <c r="KQE979" s="219">
        <v>42660</v>
      </c>
      <c r="KQF979" s="204" t="s">
        <v>34</v>
      </c>
      <c r="KQG979" s="82" t="s">
        <v>2403</v>
      </c>
      <c r="KQH979" s="219">
        <v>42754</v>
      </c>
      <c r="KQI979" s="220">
        <v>222311</v>
      </c>
      <c r="KQJ979" s="219">
        <v>42765</v>
      </c>
      <c r="KQK979" s="103"/>
      <c r="KQL979" s="104" t="s">
        <v>30</v>
      </c>
      <c r="KQM979" s="76" t="s">
        <v>341</v>
      </c>
      <c r="KQN979" s="76" t="s">
        <v>24</v>
      </c>
      <c r="KQO979" s="76" t="s">
        <v>300</v>
      </c>
      <c r="KQP979" s="104" t="s">
        <v>24</v>
      </c>
      <c r="KQQ979" s="191">
        <v>131291732</v>
      </c>
      <c r="KQR979" s="77" t="s">
        <v>2401</v>
      </c>
      <c r="KQS979" s="217">
        <v>2652858.2999999998</v>
      </c>
      <c r="KQT979" s="218" t="s">
        <v>2402</v>
      </c>
      <c r="KQU979" s="219">
        <v>42660</v>
      </c>
      <c r="KQV979" s="204" t="s">
        <v>34</v>
      </c>
      <c r="KQW979" s="82" t="s">
        <v>2403</v>
      </c>
      <c r="KQX979" s="219">
        <v>42754</v>
      </c>
      <c r="KQY979" s="220">
        <v>222311</v>
      </c>
      <c r="KQZ979" s="219">
        <v>42765</v>
      </c>
      <c r="KRA979" s="103"/>
      <c r="KRB979" s="104" t="s">
        <v>30</v>
      </c>
      <c r="KRC979" s="76" t="s">
        <v>341</v>
      </c>
      <c r="KRD979" s="76" t="s">
        <v>24</v>
      </c>
      <c r="KRE979" s="76" t="s">
        <v>300</v>
      </c>
      <c r="KRF979" s="104" t="s">
        <v>24</v>
      </c>
      <c r="KRG979" s="191">
        <v>131291732</v>
      </c>
      <c r="KRH979" s="77" t="s">
        <v>2401</v>
      </c>
      <c r="KRI979" s="217">
        <v>2652858.2999999998</v>
      </c>
      <c r="KRJ979" s="218" t="s">
        <v>2402</v>
      </c>
      <c r="KRK979" s="219">
        <v>42660</v>
      </c>
      <c r="KRL979" s="204" t="s">
        <v>34</v>
      </c>
      <c r="KRM979" s="82" t="s">
        <v>2403</v>
      </c>
      <c r="KRN979" s="219">
        <v>42754</v>
      </c>
      <c r="KRO979" s="220">
        <v>222311</v>
      </c>
      <c r="KRP979" s="219">
        <v>42765</v>
      </c>
      <c r="KRQ979" s="103"/>
      <c r="KRR979" s="104" t="s">
        <v>30</v>
      </c>
      <c r="KRS979" s="76" t="s">
        <v>341</v>
      </c>
      <c r="KRT979" s="76" t="s">
        <v>24</v>
      </c>
      <c r="KRU979" s="76" t="s">
        <v>300</v>
      </c>
      <c r="KRV979" s="104" t="s">
        <v>24</v>
      </c>
      <c r="KRW979" s="191">
        <v>131291732</v>
      </c>
      <c r="KRX979" s="77" t="s">
        <v>2401</v>
      </c>
      <c r="KRY979" s="217">
        <v>2652858.2999999998</v>
      </c>
      <c r="KRZ979" s="218" t="s">
        <v>2402</v>
      </c>
      <c r="KSA979" s="219">
        <v>42660</v>
      </c>
      <c r="KSB979" s="204" t="s">
        <v>34</v>
      </c>
      <c r="KSC979" s="82" t="s">
        <v>2403</v>
      </c>
      <c r="KSD979" s="219">
        <v>42754</v>
      </c>
      <c r="KSE979" s="220">
        <v>222311</v>
      </c>
      <c r="KSF979" s="219">
        <v>42765</v>
      </c>
      <c r="KSG979" s="103"/>
      <c r="KSH979" s="104" t="s">
        <v>30</v>
      </c>
      <c r="KSI979" s="76" t="s">
        <v>341</v>
      </c>
      <c r="KSJ979" s="76" t="s">
        <v>24</v>
      </c>
      <c r="KSK979" s="76" t="s">
        <v>300</v>
      </c>
      <c r="KSL979" s="104" t="s">
        <v>24</v>
      </c>
      <c r="KSM979" s="191">
        <v>131291732</v>
      </c>
      <c r="KSN979" s="77" t="s">
        <v>2401</v>
      </c>
      <c r="KSO979" s="217">
        <v>2652858.2999999998</v>
      </c>
      <c r="KSP979" s="218" t="s">
        <v>2402</v>
      </c>
      <c r="KSQ979" s="219">
        <v>42660</v>
      </c>
      <c r="KSR979" s="204" t="s">
        <v>34</v>
      </c>
      <c r="KSS979" s="82" t="s">
        <v>2403</v>
      </c>
      <c r="KST979" s="219">
        <v>42754</v>
      </c>
      <c r="KSU979" s="220">
        <v>222311</v>
      </c>
      <c r="KSV979" s="219">
        <v>42765</v>
      </c>
      <c r="KSW979" s="103"/>
      <c r="KSX979" s="104" t="s">
        <v>30</v>
      </c>
      <c r="KSY979" s="76" t="s">
        <v>341</v>
      </c>
      <c r="KSZ979" s="76" t="s">
        <v>24</v>
      </c>
      <c r="KTA979" s="76" t="s">
        <v>300</v>
      </c>
      <c r="KTB979" s="104" t="s">
        <v>24</v>
      </c>
      <c r="KTC979" s="191">
        <v>131291732</v>
      </c>
      <c r="KTD979" s="77" t="s">
        <v>2401</v>
      </c>
      <c r="KTE979" s="217">
        <v>2652858.2999999998</v>
      </c>
      <c r="KTF979" s="218" t="s">
        <v>2402</v>
      </c>
      <c r="KTG979" s="219">
        <v>42660</v>
      </c>
      <c r="KTH979" s="204" t="s">
        <v>34</v>
      </c>
      <c r="KTI979" s="82" t="s">
        <v>2403</v>
      </c>
      <c r="KTJ979" s="219">
        <v>42754</v>
      </c>
      <c r="KTK979" s="220">
        <v>222311</v>
      </c>
      <c r="KTL979" s="219">
        <v>42765</v>
      </c>
      <c r="KTM979" s="103"/>
      <c r="KTN979" s="104" t="s">
        <v>30</v>
      </c>
      <c r="KTO979" s="76" t="s">
        <v>341</v>
      </c>
      <c r="KTP979" s="76" t="s">
        <v>24</v>
      </c>
      <c r="KTQ979" s="76" t="s">
        <v>300</v>
      </c>
      <c r="KTR979" s="104" t="s">
        <v>24</v>
      </c>
      <c r="KTS979" s="191">
        <v>131291732</v>
      </c>
      <c r="KTT979" s="77" t="s">
        <v>2401</v>
      </c>
      <c r="KTU979" s="217">
        <v>2652858.2999999998</v>
      </c>
      <c r="KTV979" s="218" t="s">
        <v>2402</v>
      </c>
      <c r="KTW979" s="219">
        <v>42660</v>
      </c>
      <c r="KTX979" s="204" t="s">
        <v>34</v>
      </c>
      <c r="KTY979" s="82" t="s">
        <v>2403</v>
      </c>
      <c r="KTZ979" s="219">
        <v>42754</v>
      </c>
      <c r="KUA979" s="220">
        <v>222311</v>
      </c>
      <c r="KUB979" s="219">
        <v>42765</v>
      </c>
      <c r="KUC979" s="103"/>
      <c r="KUD979" s="104" t="s">
        <v>30</v>
      </c>
      <c r="KUE979" s="76" t="s">
        <v>341</v>
      </c>
      <c r="KUF979" s="76" t="s">
        <v>24</v>
      </c>
      <c r="KUG979" s="76" t="s">
        <v>300</v>
      </c>
      <c r="KUH979" s="104" t="s">
        <v>24</v>
      </c>
      <c r="KUI979" s="191">
        <v>131291732</v>
      </c>
      <c r="KUJ979" s="77" t="s">
        <v>2401</v>
      </c>
      <c r="KUK979" s="217">
        <v>2652858.2999999998</v>
      </c>
      <c r="KUL979" s="218" t="s">
        <v>2402</v>
      </c>
      <c r="KUM979" s="219">
        <v>42660</v>
      </c>
      <c r="KUN979" s="204" t="s">
        <v>34</v>
      </c>
      <c r="KUO979" s="82" t="s">
        <v>2403</v>
      </c>
      <c r="KUP979" s="219">
        <v>42754</v>
      </c>
      <c r="KUQ979" s="220">
        <v>222311</v>
      </c>
      <c r="KUR979" s="219">
        <v>42765</v>
      </c>
      <c r="KUS979" s="103"/>
      <c r="KUT979" s="104" t="s">
        <v>30</v>
      </c>
      <c r="KUU979" s="76" t="s">
        <v>341</v>
      </c>
      <c r="KUV979" s="76" t="s">
        <v>24</v>
      </c>
      <c r="KUW979" s="76" t="s">
        <v>300</v>
      </c>
      <c r="KUX979" s="104" t="s">
        <v>24</v>
      </c>
      <c r="KUY979" s="191">
        <v>131291732</v>
      </c>
      <c r="KUZ979" s="77" t="s">
        <v>2401</v>
      </c>
      <c r="KVA979" s="217">
        <v>2652858.2999999998</v>
      </c>
      <c r="KVB979" s="218" t="s">
        <v>2402</v>
      </c>
      <c r="KVC979" s="219">
        <v>42660</v>
      </c>
      <c r="KVD979" s="204" t="s">
        <v>34</v>
      </c>
      <c r="KVE979" s="82" t="s">
        <v>2403</v>
      </c>
      <c r="KVF979" s="219">
        <v>42754</v>
      </c>
      <c r="KVG979" s="220">
        <v>222311</v>
      </c>
      <c r="KVH979" s="219">
        <v>42765</v>
      </c>
      <c r="KVI979" s="103"/>
      <c r="KVJ979" s="104" t="s">
        <v>30</v>
      </c>
      <c r="KVK979" s="76" t="s">
        <v>341</v>
      </c>
      <c r="KVL979" s="76" t="s">
        <v>24</v>
      </c>
      <c r="KVM979" s="76" t="s">
        <v>300</v>
      </c>
      <c r="KVN979" s="104" t="s">
        <v>24</v>
      </c>
      <c r="KVO979" s="191">
        <v>131291732</v>
      </c>
      <c r="KVP979" s="77" t="s">
        <v>2401</v>
      </c>
      <c r="KVQ979" s="217">
        <v>2652858.2999999998</v>
      </c>
      <c r="KVR979" s="218" t="s">
        <v>2402</v>
      </c>
      <c r="KVS979" s="219">
        <v>42660</v>
      </c>
      <c r="KVT979" s="204" t="s">
        <v>34</v>
      </c>
      <c r="KVU979" s="82" t="s">
        <v>2403</v>
      </c>
      <c r="KVV979" s="219">
        <v>42754</v>
      </c>
      <c r="KVW979" s="220">
        <v>222311</v>
      </c>
      <c r="KVX979" s="219">
        <v>42765</v>
      </c>
      <c r="KVY979" s="103"/>
      <c r="KVZ979" s="104" t="s">
        <v>30</v>
      </c>
      <c r="KWA979" s="76" t="s">
        <v>341</v>
      </c>
      <c r="KWB979" s="76" t="s">
        <v>24</v>
      </c>
      <c r="KWC979" s="76" t="s">
        <v>300</v>
      </c>
      <c r="KWD979" s="104" t="s">
        <v>24</v>
      </c>
      <c r="KWE979" s="191">
        <v>131291732</v>
      </c>
      <c r="KWF979" s="77" t="s">
        <v>2401</v>
      </c>
      <c r="KWG979" s="217">
        <v>2652858.2999999998</v>
      </c>
      <c r="KWH979" s="218" t="s">
        <v>2402</v>
      </c>
      <c r="KWI979" s="219">
        <v>42660</v>
      </c>
      <c r="KWJ979" s="204" t="s">
        <v>34</v>
      </c>
      <c r="KWK979" s="82" t="s">
        <v>2403</v>
      </c>
      <c r="KWL979" s="219">
        <v>42754</v>
      </c>
      <c r="KWM979" s="220">
        <v>222311</v>
      </c>
      <c r="KWN979" s="219">
        <v>42765</v>
      </c>
      <c r="KWO979" s="103"/>
      <c r="KWP979" s="104" t="s">
        <v>30</v>
      </c>
      <c r="KWQ979" s="76" t="s">
        <v>341</v>
      </c>
      <c r="KWR979" s="76" t="s">
        <v>24</v>
      </c>
      <c r="KWS979" s="76" t="s">
        <v>300</v>
      </c>
      <c r="KWT979" s="104" t="s">
        <v>24</v>
      </c>
      <c r="KWU979" s="191">
        <v>131291732</v>
      </c>
      <c r="KWV979" s="77" t="s">
        <v>2401</v>
      </c>
      <c r="KWW979" s="217">
        <v>2652858.2999999998</v>
      </c>
      <c r="KWX979" s="218" t="s">
        <v>2402</v>
      </c>
      <c r="KWY979" s="219">
        <v>42660</v>
      </c>
      <c r="KWZ979" s="204" t="s">
        <v>34</v>
      </c>
      <c r="KXA979" s="82" t="s">
        <v>2403</v>
      </c>
      <c r="KXB979" s="219">
        <v>42754</v>
      </c>
      <c r="KXC979" s="220">
        <v>222311</v>
      </c>
      <c r="KXD979" s="219">
        <v>42765</v>
      </c>
      <c r="KXE979" s="103"/>
      <c r="KXF979" s="104" t="s">
        <v>30</v>
      </c>
      <c r="KXG979" s="76" t="s">
        <v>341</v>
      </c>
      <c r="KXH979" s="76" t="s">
        <v>24</v>
      </c>
      <c r="KXI979" s="76" t="s">
        <v>300</v>
      </c>
      <c r="KXJ979" s="104" t="s">
        <v>24</v>
      </c>
      <c r="KXK979" s="191">
        <v>131291732</v>
      </c>
      <c r="KXL979" s="77" t="s">
        <v>2401</v>
      </c>
      <c r="KXM979" s="217">
        <v>2652858.2999999998</v>
      </c>
      <c r="KXN979" s="218" t="s">
        <v>2402</v>
      </c>
      <c r="KXO979" s="219">
        <v>42660</v>
      </c>
      <c r="KXP979" s="204" t="s">
        <v>34</v>
      </c>
      <c r="KXQ979" s="82" t="s">
        <v>2403</v>
      </c>
      <c r="KXR979" s="219">
        <v>42754</v>
      </c>
      <c r="KXS979" s="220">
        <v>222311</v>
      </c>
      <c r="KXT979" s="219">
        <v>42765</v>
      </c>
      <c r="KXU979" s="103"/>
      <c r="KXV979" s="104" t="s">
        <v>30</v>
      </c>
      <c r="KXW979" s="76" t="s">
        <v>341</v>
      </c>
      <c r="KXX979" s="76" t="s">
        <v>24</v>
      </c>
      <c r="KXY979" s="76" t="s">
        <v>300</v>
      </c>
      <c r="KXZ979" s="104" t="s">
        <v>24</v>
      </c>
      <c r="KYA979" s="191">
        <v>131291732</v>
      </c>
      <c r="KYB979" s="77" t="s">
        <v>2401</v>
      </c>
      <c r="KYC979" s="217">
        <v>2652858.2999999998</v>
      </c>
      <c r="KYD979" s="218" t="s">
        <v>2402</v>
      </c>
      <c r="KYE979" s="219">
        <v>42660</v>
      </c>
      <c r="KYF979" s="204" t="s">
        <v>34</v>
      </c>
      <c r="KYG979" s="82" t="s">
        <v>2403</v>
      </c>
      <c r="KYH979" s="219">
        <v>42754</v>
      </c>
      <c r="KYI979" s="220">
        <v>222311</v>
      </c>
      <c r="KYJ979" s="219">
        <v>42765</v>
      </c>
      <c r="KYK979" s="103"/>
      <c r="KYL979" s="104" t="s">
        <v>30</v>
      </c>
      <c r="KYM979" s="76" t="s">
        <v>341</v>
      </c>
      <c r="KYN979" s="76" t="s">
        <v>24</v>
      </c>
      <c r="KYO979" s="76" t="s">
        <v>300</v>
      </c>
      <c r="KYP979" s="104" t="s">
        <v>24</v>
      </c>
      <c r="KYQ979" s="191">
        <v>131291732</v>
      </c>
      <c r="KYR979" s="77" t="s">
        <v>2401</v>
      </c>
      <c r="KYS979" s="217">
        <v>2652858.2999999998</v>
      </c>
      <c r="KYT979" s="218" t="s">
        <v>2402</v>
      </c>
      <c r="KYU979" s="219">
        <v>42660</v>
      </c>
      <c r="KYV979" s="204" t="s">
        <v>34</v>
      </c>
      <c r="KYW979" s="82" t="s">
        <v>2403</v>
      </c>
      <c r="KYX979" s="219">
        <v>42754</v>
      </c>
      <c r="KYY979" s="220">
        <v>222311</v>
      </c>
      <c r="KYZ979" s="219">
        <v>42765</v>
      </c>
      <c r="KZA979" s="103"/>
      <c r="KZB979" s="104" t="s">
        <v>30</v>
      </c>
      <c r="KZC979" s="76" t="s">
        <v>341</v>
      </c>
      <c r="KZD979" s="76" t="s">
        <v>24</v>
      </c>
      <c r="KZE979" s="76" t="s">
        <v>300</v>
      </c>
      <c r="KZF979" s="104" t="s">
        <v>24</v>
      </c>
      <c r="KZG979" s="191">
        <v>131291732</v>
      </c>
      <c r="KZH979" s="77" t="s">
        <v>2401</v>
      </c>
      <c r="KZI979" s="217">
        <v>2652858.2999999998</v>
      </c>
      <c r="KZJ979" s="218" t="s">
        <v>2402</v>
      </c>
      <c r="KZK979" s="219">
        <v>42660</v>
      </c>
      <c r="KZL979" s="204" t="s">
        <v>34</v>
      </c>
      <c r="KZM979" s="82" t="s">
        <v>2403</v>
      </c>
      <c r="KZN979" s="219">
        <v>42754</v>
      </c>
      <c r="KZO979" s="220">
        <v>222311</v>
      </c>
      <c r="KZP979" s="219">
        <v>42765</v>
      </c>
      <c r="KZQ979" s="103"/>
      <c r="KZR979" s="104" t="s">
        <v>30</v>
      </c>
      <c r="KZS979" s="76" t="s">
        <v>341</v>
      </c>
      <c r="KZT979" s="76" t="s">
        <v>24</v>
      </c>
      <c r="KZU979" s="76" t="s">
        <v>300</v>
      </c>
      <c r="KZV979" s="104" t="s">
        <v>24</v>
      </c>
      <c r="KZW979" s="191">
        <v>131291732</v>
      </c>
      <c r="KZX979" s="77" t="s">
        <v>2401</v>
      </c>
      <c r="KZY979" s="217">
        <v>2652858.2999999998</v>
      </c>
      <c r="KZZ979" s="218" t="s">
        <v>2402</v>
      </c>
      <c r="LAA979" s="219">
        <v>42660</v>
      </c>
      <c r="LAB979" s="204" t="s">
        <v>34</v>
      </c>
      <c r="LAC979" s="82" t="s">
        <v>2403</v>
      </c>
      <c r="LAD979" s="219">
        <v>42754</v>
      </c>
      <c r="LAE979" s="220">
        <v>222311</v>
      </c>
      <c r="LAF979" s="219">
        <v>42765</v>
      </c>
      <c r="LAG979" s="103"/>
      <c r="LAH979" s="104" t="s">
        <v>30</v>
      </c>
      <c r="LAI979" s="76" t="s">
        <v>341</v>
      </c>
      <c r="LAJ979" s="76" t="s">
        <v>24</v>
      </c>
      <c r="LAK979" s="76" t="s">
        <v>300</v>
      </c>
      <c r="LAL979" s="104" t="s">
        <v>24</v>
      </c>
      <c r="LAM979" s="191">
        <v>131291732</v>
      </c>
      <c r="LAN979" s="77" t="s">
        <v>2401</v>
      </c>
      <c r="LAO979" s="217">
        <v>2652858.2999999998</v>
      </c>
      <c r="LAP979" s="218" t="s">
        <v>2402</v>
      </c>
      <c r="LAQ979" s="219">
        <v>42660</v>
      </c>
      <c r="LAR979" s="204" t="s">
        <v>34</v>
      </c>
      <c r="LAS979" s="82" t="s">
        <v>2403</v>
      </c>
      <c r="LAT979" s="219">
        <v>42754</v>
      </c>
      <c r="LAU979" s="220">
        <v>222311</v>
      </c>
      <c r="LAV979" s="219">
        <v>42765</v>
      </c>
      <c r="LAW979" s="103"/>
      <c r="LAX979" s="104" t="s">
        <v>30</v>
      </c>
      <c r="LAY979" s="76" t="s">
        <v>341</v>
      </c>
      <c r="LAZ979" s="76" t="s">
        <v>24</v>
      </c>
      <c r="LBA979" s="76" t="s">
        <v>300</v>
      </c>
      <c r="LBB979" s="104" t="s">
        <v>24</v>
      </c>
      <c r="LBC979" s="191">
        <v>131291732</v>
      </c>
      <c r="LBD979" s="77" t="s">
        <v>2401</v>
      </c>
      <c r="LBE979" s="217">
        <v>2652858.2999999998</v>
      </c>
      <c r="LBF979" s="218" t="s">
        <v>2402</v>
      </c>
      <c r="LBG979" s="219">
        <v>42660</v>
      </c>
      <c r="LBH979" s="204" t="s">
        <v>34</v>
      </c>
      <c r="LBI979" s="82" t="s">
        <v>2403</v>
      </c>
      <c r="LBJ979" s="219">
        <v>42754</v>
      </c>
      <c r="LBK979" s="220">
        <v>222311</v>
      </c>
      <c r="LBL979" s="219">
        <v>42765</v>
      </c>
      <c r="LBM979" s="103"/>
      <c r="LBN979" s="104" t="s">
        <v>30</v>
      </c>
      <c r="LBO979" s="76" t="s">
        <v>341</v>
      </c>
      <c r="LBP979" s="76" t="s">
        <v>24</v>
      </c>
      <c r="LBQ979" s="76" t="s">
        <v>300</v>
      </c>
      <c r="LBR979" s="104" t="s">
        <v>24</v>
      </c>
      <c r="LBS979" s="191">
        <v>131291732</v>
      </c>
      <c r="LBT979" s="77" t="s">
        <v>2401</v>
      </c>
      <c r="LBU979" s="217">
        <v>2652858.2999999998</v>
      </c>
      <c r="LBV979" s="218" t="s">
        <v>2402</v>
      </c>
      <c r="LBW979" s="219">
        <v>42660</v>
      </c>
      <c r="LBX979" s="204" t="s">
        <v>34</v>
      </c>
      <c r="LBY979" s="82" t="s">
        <v>2403</v>
      </c>
      <c r="LBZ979" s="219">
        <v>42754</v>
      </c>
      <c r="LCA979" s="220">
        <v>222311</v>
      </c>
      <c r="LCB979" s="219">
        <v>42765</v>
      </c>
      <c r="LCC979" s="103"/>
      <c r="LCD979" s="104" t="s">
        <v>30</v>
      </c>
      <c r="LCE979" s="76" t="s">
        <v>341</v>
      </c>
      <c r="LCF979" s="76" t="s">
        <v>24</v>
      </c>
      <c r="LCG979" s="76" t="s">
        <v>300</v>
      </c>
      <c r="LCH979" s="104" t="s">
        <v>24</v>
      </c>
      <c r="LCI979" s="191">
        <v>131291732</v>
      </c>
      <c r="LCJ979" s="77" t="s">
        <v>2401</v>
      </c>
      <c r="LCK979" s="217">
        <v>2652858.2999999998</v>
      </c>
      <c r="LCL979" s="218" t="s">
        <v>2402</v>
      </c>
      <c r="LCM979" s="219">
        <v>42660</v>
      </c>
      <c r="LCN979" s="204" t="s">
        <v>34</v>
      </c>
      <c r="LCO979" s="82" t="s">
        <v>2403</v>
      </c>
      <c r="LCP979" s="219">
        <v>42754</v>
      </c>
      <c r="LCQ979" s="220">
        <v>222311</v>
      </c>
      <c r="LCR979" s="219">
        <v>42765</v>
      </c>
      <c r="LCS979" s="103"/>
      <c r="LCT979" s="104" t="s">
        <v>30</v>
      </c>
      <c r="LCU979" s="76" t="s">
        <v>341</v>
      </c>
      <c r="LCV979" s="76" t="s">
        <v>24</v>
      </c>
      <c r="LCW979" s="76" t="s">
        <v>300</v>
      </c>
      <c r="LCX979" s="104" t="s">
        <v>24</v>
      </c>
      <c r="LCY979" s="191">
        <v>131291732</v>
      </c>
      <c r="LCZ979" s="77" t="s">
        <v>2401</v>
      </c>
      <c r="LDA979" s="217">
        <v>2652858.2999999998</v>
      </c>
      <c r="LDB979" s="218" t="s">
        <v>2402</v>
      </c>
      <c r="LDC979" s="219">
        <v>42660</v>
      </c>
      <c r="LDD979" s="204" t="s">
        <v>34</v>
      </c>
      <c r="LDE979" s="82" t="s">
        <v>2403</v>
      </c>
      <c r="LDF979" s="219">
        <v>42754</v>
      </c>
      <c r="LDG979" s="220">
        <v>222311</v>
      </c>
      <c r="LDH979" s="219">
        <v>42765</v>
      </c>
      <c r="LDI979" s="103"/>
      <c r="LDJ979" s="104" t="s">
        <v>30</v>
      </c>
      <c r="LDK979" s="76" t="s">
        <v>341</v>
      </c>
      <c r="LDL979" s="76" t="s">
        <v>24</v>
      </c>
      <c r="LDM979" s="76" t="s">
        <v>300</v>
      </c>
      <c r="LDN979" s="104" t="s">
        <v>24</v>
      </c>
      <c r="LDO979" s="191">
        <v>131291732</v>
      </c>
      <c r="LDP979" s="77" t="s">
        <v>2401</v>
      </c>
      <c r="LDQ979" s="217">
        <v>2652858.2999999998</v>
      </c>
      <c r="LDR979" s="218" t="s">
        <v>2402</v>
      </c>
      <c r="LDS979" s="219">
        <v>42660</v>
      </c>
      <c r="LDT979" s="204" t="s">
        <v>34</v>
      </c>
      <c r="LDU979" s="82" t="s">
        <v>2403</v>
      </c>
      <c r="LDV979" s="219">
        <v>42754</v>
      </c>
      <c r="LDW979" s="220">
        <v>222311</v>
      </c>
      <c r="LDX979" s="219">
        <v>42765</v>
      </c>
      <c r="LDY979" s="103"/>
      <c r="LDZ979" s="104" t="s">
        <v>30</v>
      </c>
      <c r="LEA979" s="76" t="s">
        <v>341</v>
      </c>
      <c r="LEB979" s="76" t="s">
        <v>24</v>
      </c>
      <c r="LEC979" s="76" t="s">
        <v>300</v>
      </c>
      <c r="LED979" s="104" t="s">
        <v>24</v>
      </c>
      <c r="LEE979" s="191">
        <v>131291732</v>
      </c>
      <c r="LEF979" s="77" t="s">
        <v>2401</v>
      </c>
      <c r="LEG979" s="217">
        <v>2652858.2999999998</v>
      </c>
      <c r="LEH979" s="218" t="s">
        <v>2402</v>
      </c>
      <c r="LEI979" s="219">
        <v>42660</v>
      </c>
      <c r="LEJ979" s="204" t="s">
        <v>34</v>
      </c>
      <c r="LEK979" s="82" t="s">
        <v>2403</v>
      </c>
      <c r="LEL979" s="219">
        <v>42754</v>
      </c>
      <c r="LEM979" s="220">
        <v>222311</v>
      </c>
      <c r="LEN979" s="219">
        <v>42765</v>
      </c>
      <c r="LEO979" s="103"/>
      <c r="LEP979" s="104" t="s">
        <v>30</v>
      </c>
      <c r="LEQ979" s="76" t="s">
        <v>341</v>
      </c>
      <c r="LER979" s="76" t="s">
        <v>24</v>
      </c>
      <c r="LES979" s="76" t="s">
        <v>300</v>
      </c>
      <c r="LET979" s="104" t="s">
        <v>24</v>
      </c>
      <c r="LEU979" s="191">
        <v>131291732</v>
      </c>
      <c r="LEV979" s="77" t="s">
        <v>2401</v>
      </c>
      <c r="LEW979" s="217">
        <v>2652858.2999999998</v>
      </c>
      <c r="LEX979" s="218" t="s">
        <v>2402</v>
      </c>
      <c r="LEY979" s="219">
        <v>42660</v>
      </c>
      <c r="LEZ979" s="204" t="s">
        <v>34</v>
      </c>
      <c r="LFA979" s="82" t="s">
        <v>2403</v>
      </c>
      <c r="LFB979" s="219">
        <v>42754</v>
      </c>
      <c r="LFC979" s="220">
        <v>222311</v>
      </c>
      <c r="LFD979" s="219">
        <v>42765</v>
      </c>
      <c r="LFE979" s="103"/>
      <c r="LFF979" s="104" t="s">
        <v>30</v>
      </c>
      <c r="LFG979" s="76" t="s">
        <v>341</v>
      </c>
      <c r="LFH979" s="76" t="s">
        <v>24</v>
      </c>
      <c r="LFI979" s="76" t="s">
        <v>300</v>
      </c>
      <c r="LFJ979" s="104" t="s">
        <v>24</v>
      </c>
      <c r="LFK979" s="191">
        <v>131291732</v>
      </c>
      <c r="LFL979" s="77" t="s">
        <v>2401</v>
      </c>
      <c r="LFM979" s="217">
        <v>2652858.2999999998</v>
      </c>
      <c r="LFN979" s="218" t="s">
        <v>2402</v>
      </c>
      <c r="LFO979" s="219">
        <v>42660</v>
      </c>
      <c r="LFP979" s="204" t="s">
        <v>34</v>
      </c>
      <c r="LFQ979" s="82" t="s">
        <v>2403</v>
      </c>
      <c r="LFR979" s="219">
        <v>42754</v>
      </c>
      <c r="LFS979" s="220">
        <v>222311</v>
      </c>
      <c r="LFT979" s="219">
        <v>42765</v>
      </c>
      <c r="LFU979" s="103"/>
      <c r="LFV979" s="104" t="s">
        <v>30</v>
      </c>
      <c r="LFW979" s="76" t="s">
        <v>341</v>
      </c>
      <c r="LFX979" s="76" t="s">
        <v>24</v>
      </c>
      <c r="LFY979" s="76" t="s">
        <v>300</v>
      </c>
      <c r="LFZ979" s="104" t="s">
        <v>24</v>
      </c>
      <c r="LGA979" s="191">
        <v>131291732</v>
      </c>
      <c r="LGB979" s="77" t="s">
        <v>2401</v>
      </c>
      <c r="LGC979" s="217">
        <v>2652858.2999999998</v>
      </c>
      <c r="LGD979" s="218" t="s">
        <v>2402</v>
      </c>
      <c r="LGE979" s="219">
        <v>42660</v>
      </c>
      <c r="LGF979" s="204" t="s">
        <v>34</v>
      </c>
      <c r="LGG979" s="82" t="s">
        <v>2403</v>
      </c>
      <c r="LGH979" s="219">
        <v>42754</v>
      </c>
      <c r="LGI979" s="220">
        <v>222311</v>
      </c>
      <c r="LGJ979" s="219">
        <v>42765</v>
      </c>
      <c r="LGK979" s="103"/>
      <c r="LGL979" s="104" t="s">
        <v>30</v>
      </c>
      <c r="LGM979" s="76" t="s">
        <v>341</v>
      </c>
      <c r="LGN979" s="76" t="s">
        <v>24</v>
      </c>
      <c r="LGO979" s="76" t="s">
        <v>300</v>
      </c>
      <c r="LGP979" s="104" t="s">
        <v>24</v>
      </c>
      <c r="LGQ979" s="191">
        <v>131291732</v>
      </c>
      <c r="LGR979" s="77" t="s">
        <v>2401</v>
      </c>
      <c r="LGS979" s="217">
        <v>2652858.2999999998</v>
      </c>
      <c r="LGT979" s="218" t="s">
        <v>2402</v>
      </c>
      <c r="LGU979" s="219">
        <v>42660</v>
      </c>
      <c r="LGV979" s="204" t="s">
        <v>34</v>
      </c>
      <c r="LGW979" s="82" t="s">
        <v>2403</v>
      </c>
      <c r="LGX979" s="219">
        <v>42754</v>
      </c>
      <c r="LGY979" s="220">
        <v>222311</v>
      </c>
      <c r="LGZ979" s="219">
        <v>42765</v>
      </c>
      <c r="LHA979" s="103"/>
      <c r="LHB979" s="104" t="s">
        <v>30</v>
      </c>
      <c r="LHC979" s="76" t="s">
        <v>341</v>
      </c>
      <c r="LHD979" s="76" t="s">
        <v>24</v>
      </c>
      <c r="LHE979" s="76" t="s">
        <v>300</v>
      </c>
      <c r="LHF979" s="104" t="s">
        <v>24</v>
      </c>
      <c r="LHG979" s="191">
        <v>131291732</v>
      </c>
      <c r="LHH979" s="77" t="s">
        <v>2401</v>
      </c>
      <c r="LHI979" s="217">
        <v>2652858.2999999998</v>
      </c>
      <c r="LHJ979" s="218" t="s">
        <v>2402</v>
      </c>
      <c r="LHK979" s="219">
        <v>42660</v>
      </c>
      <c r="LHL979" s="204" t="s">
        <v>34</v>
      </c>
      <c r="LHM979" s="82" t="s">
        <v>2403</v>
      </c>
      <c r="LHN979" s="219">
        <v>42754</v>
      </c>
      <c r="LHO979" s="220">
        <v>222311</v>
      </c>
      <c r="LHP979" s="219">
        <v>42765</v>
      </c>
      <c r="LHQ979" s="103"/>
      <c r="LHR979" s="104" t="s">
        <v>30</v>
      </c>
      <c r="LHS979" s="76" t="s">
        <v>341</v>
      </c>
      <c r="LHT979" s="76" t="s">
        <v>24</v>
      </c>
      <c r="LHU979" s="76" t="s">
        <v>300</v>
      </c>
      <c r="LHV979" s="104" t="s">
        <v>24</v>
      </c>
      <c r="LHW979" s="191">
        <v>131291732</v>
      </c>
      <c r="LHX979" s="77" t="s">
        <v>2401</v>
      </c>
      <c r="LHY979" s="217">
        <v>2652858.2999999998</v>
      </c>
      <c r="LHZ979" s="218" t="s">
        <v>2402</v>
      </c>
      <c r="LIA979" s="219">
        <v>42660</v>
      </c>
      <c r="LIB979" s="204" t="s">
        <v>34</v>
      </c>
      <c r="LIC979" s="82" t="s">
        <v>2403</v>
      </c>
      <c r="LID979" s="219">
        <v>42754</v>
      </c>
      <c r="LIE979" s="220">
        <v>222311</v>
      </c>
      <c r="LIF979" s="219">
        <v>42765</v>
      </c>
      <c r="LIG979" s="103"/>
      <c r="LIH979" s="104" t="s">
        <v>30</v>
      </c>
      <c r="LII979" s="76" t="s">
        <v>341</v>
      </c>
      <c r="LIJ979" s="76" t="s">
        <v>24</v>
      </c>
      <c r="LIK979" s="76" t="s">
        <v>300</v>
      </c>
      <c r="LIL979" s="104" t="s">
        <v>24</v>
      </c>
      <c r="LIM979" s="191">
        <v>131291732</v>
      </c>
      <c r="LIN979" s="77" t="s">
        <v>2401</v>
      </c>
      <c r="LIO979" s="217">
        <v>2652858.2999999998</v>
      </c>
      <c r="LIP979" s="218" t="s">
        <v>2402</v>
      </c>
      <c r="LIQ979" s="219">
        <v>42660</v>
      </c>
      <c r="LIR979" s="204" t="s">
        <v>34</v>
      </c>
      <c r="LIS979" s="82" t="s">
        <v>2403</v>
      </c>
      <c r="LIT979" s="219">
        <v>42754</v>
      </c>
      <c r="LIU979" s="220">
        <v>222311</v>
      </c>
      <c r="LIV979" s="219">
        <v>42765</v>
      </c>
      <c r="LIW979" s="103"/>
      <c r="LIX979" s="104" t="s">
        <v>30</v>
      </c>
      <c r="LIY979" s="76" t="s">
        <v>341</v>
      </c>
      <c r="LIZ979" s="76" t="s">
        <v>24</v>
      </c>
      <c r="LJA979" s="76" t="s">
        <v>300</v>
      </c>
      <c r="LJB979" s="104" t="s">
        <v>24</v>
      </c>
      <c r="LJC979" s="191">
        <v>131291732</v>
      </c>
      <c r="LJD979" s="77" t="s">
        <v>2401</v>
      </c>
      <c r="LJE979" s="217">
        <v>2652858.2999999998</v>
      </c>
      <c r="LJF979" s="218" t="s">
        <v>2402</v>
      </c>
      <c r="LJG979" s="219">
        <v>42660</v>
      </c>
      <c r="LJH979" s="204" t="s">
        <v>34</v>
      </c>
      <c r="LJI979" s="82" t="s">
        <v>2403</v>
      </c>
      <c r="LJJ979" s="219">
        <v>42754</v>
      </c>
      <c r="LJK979" s="220">
        <v>222311</v>
      </c>
      <c r="LJL979" s="219">
        <v>42765</v>
      </c>
      <c r="LJM979" s="103"/>
      <c r="LJN979" s="104" t="s">
        <v>30</v>
      </c>
      <c r="LJO979" s="76" t="s">
        <v>341</v>
      </c>
      <c r="LJP979" s="76" t="s">
        <v>24</v>
      </c>
      <c r="LJQ979" s="76" t="s">
        <v>300</v>
      </c>
      <c r="LJR979" s="104" t="s">
        <v>24</v>
      </c>
      <c r="LJS979" s="191">
        <v>131291732</v>
      </c>
      <c r="LJT979" s="77" t="s">
        <v>2401</v>
      </c>
      <c r="LJU979" s="217">
        <v>2652858.2999999998</v>
      </c>
      <c r="LJV979" s="218" t="s">
        <v>2402</v>
      </c>
      <c r="LJW979" s="219">
        <v>42660</v>
      </c>
      <c r="LJX979" s="204" t="s">
        <v>34</v>
      </c>
      <c r="LJY979" s="82" t="s">
        <v>2403</v>
      </c>
      <c r="LJZ979" s="219">
        <v>42754</v>
      </c>
      <c r="LKA979" s="220">
        <v>222311</v>
      </c>
      <c r="LKB979" s="219">
        <v>42765</v>
      </c>
      <c r="LKC979" s="103"/>
      <c r="LKD979" s="104" t="s">
        <v>30</v>
      </c>
      <c r="LKE979" s="76" t="s">
        <v>341</v>
      </c>
      <c r="LKF979" s="76" t="s">
        <v>24</v>
      </c>
      <c r="LKG979" s="76" t="s">
        <v>300</v>
      </c>
      <c r="LKH979" s="104" t="s">
        <v>24</v>
      </c>
      <c r="LKI979" s="191">
        <v>131291732</v>
      </c>
      <c r="LKJ979" s="77" t="s">
        <v>2401</v>
      </c>
      <c r="LKK979" s="217">
        <v>2652858.2999999998</v>
      </c>
      <c r="LKL979" s="218" t="s">
        <v>2402</v>
      </c>
      <c r="LKM979" s="219">
        <v>42660</v>
      </c>
      <c r="LKN979" s="204" t="s">
        <v>34</v>
      </c>
      <c r="LKO979" s="82" t="s">
        <v>2403</v>
      </c>
      <c r="LKP979" s="219">
        <v>42754</v>
      </c>
      <c r="LKQ979" s="220">
        <v>222311</v>
      </c>
      <c r="LKR979" s="219">
        <v>42765</v>
      </c>
      <c r="LKS979" s="103"/>
      <c r="LKT979" s="104" t="s">
        <v>30</v>
      </c>
      <c r="LKU979" s="76" t="s">
        <v>341</v>
      </c>
      <c r="LKV979" s="76" t="s">
        <v>24</v>
      </c>
      <c r="LKW979" s="76" t="s">
        <v>300</v>
      </c>
      <c r="LKX979" s="104" t="s">
        <v>24</v>
      </c>
      <c r="LKY979" s="191">
        <v>131291732</v>
      </c>
      <c r="LKZ979" s="77" t="s">
        <v>2401</v>
      </c>
      <c r="LLA979" s="217">
        <v>2652858.2999999998</v>
      </c>
      <c r="LLB979" s="218" t="s">
        <v>2402</v>
      </c>
      <c r="LLC979" s="219">
        <v>42660</v>
      </c>
      <c r="LLD979" s="204" t="s">
        <v>34</v>
      </c>
      <c r="LLE979" s="82" t="s">
        <v>2403</v>
      </c>
      <c r="LLF979" s="219">
        <v>42754</v>
      </c>
      <c r="LLG979" s="220">
        <v>222311</v>
      </c>
      <c r="LLH979" s="219">
        <v>42765</v>
      </c>
      <c r="LLI979" s="103"/>
      <c r="LLJ979" s="104" t="s">
        <v>30</v>
      </c>
      <c r="LLK979" s="76" t="s">
        <v>341</v>
      </c>
      <c r="LLL979" s="76" t="s">
        <v>24</v>
      </c>
      <c r="LLM979" s="76" t="s">
        <v>300</v>
      </c>
      <c r="LLN979" s="104" t="s">
        <v>24</v>
      </c>
      <c r="LLO979" s="191">
        <v>131291732</v>
      </c>
      <c r="LLP979" s="77" t="s">
        <v>2401</v>
      </c>
      <c r="LLQ979" s="217">
        <v>2652858.2999999998</v>
      </c>
      <c r="LLR979" s="218" t="s">
        <v>2402</v>
      </c>
      <c r="LLS979" s="219">
        <v>42660</v>
      </c>
      <c r="LLT979" s="204" t="s">
        <v>34</v>
      </c>
      <c r="LLU979" s="82" t="s">
        <v>2403</v>
      </c>
      <c r="LLV979" s="219">
        <v>42754</v>
      </c>
      <c r="LLW979" s="220">
        <v>222311</v>
      </c>
      <c r="LLX979" s="219">
        <v>42765</v>
      </c>
      <c r="LLY979" s="103"/>
      <c r="LLZ979" s="104" t="s">
        <v>30</v>
      </c>
      <c r="LMA979" s="76" t="s">
        <v>341</v>
      </c>
      <c r="LMB979" s="76" t="s">
        <v>24</v>
      </c>
      <c r="LMC979" s="76" t="s">
        <v>300</v>
      </c>
      <c r="LMD979" s="104" t="s">
        <v>24</v>
      </c>
      <c r="LME979" s="191">
        <v>131291732</v>
      </c>
      <c r="LMF979" s="77" t="s">
        <v>2401</v>
      </c>
      <c r="LMG979" s="217">
        <v>2652858.2999999998</v>
      </c>
      <c r="LMH979" s="218" t="s">
        <v>2402</v>
      </c>
      <c r="LMI979" s="219">
        <v>42660</v>
      </c>
      <c r="LMJ979" s="204" t="s">
        <v>34</v>
      </c>
      <c r="LMK979" s="82" t="s">
        <v>2403</v>
      </c>
      <c r="LML979" s="219">
        <v>42754</v>
      </c>
      <c r="LMM979" s="220">
        <v>222311</v>
      </c>
      <c r="LMN979" s="219">
        <v>42765</v>
      </c>
      <c r="LMO979" s="103"/>
      <c r="LMP979" s="104" t="s">
        <v>30</v>
      </c>
      <c r="LMQ979" s="76" t="s">
        <v>341</v>
      </c>
      <c r="LMR979" s="76" t="s">
        <v>24</v>
      </c>
      <c r="LMS979" s="76" t="s">
        <v>300</v>
      </c>
      <c r="LMT979" s="104" t="s">
        <v>24</v>
      </c>
      <c r="LMU979" s="191">
        <v>131291732</v>
      </c>
      <c r="LMV979" s="77" t="s">
        <v>2401</v>
      </c>
      <c r="LMW979" s="217">
        <v>2652858.2999999998</v>
      </c>
      <c r="LMX979" s="218" t="s">
        <v>2402</v>
      </c>
      <c r="LMY979" s="219">
        <v>42660</v>
      </c>
      <c r="LMZ979" s="204" t="s">
        <v>34</v>
      </c>
      <c r="LNA979" s="82" t="s">
        <v>2403</v>
      </c>
      <c r="LNB979" s="219">
        <v>42754</v>
      </c>
      <c r="LNC979" s="220">
        <v>222311</v>
      </c>
      <c r="LND979" s="219">
        <v>42765</v>
      </c>
      <c r="LNE979" s="103"/>
      <c r="LNF979" s="104" t="s">
        <v>30</v>
      </c>
      <c r="LNG979" s="76" t="s">
        <v>341</v>
      </c>
      <c r="LNH979" s="76" t="s">
        <v>24</v>
      </c>
      <c r="LNI979" s="76" t="s">
        <v>300</v>
      </c>
      <c r="LNJ979" s="104" t="s">
        <v>24</v>
      </c>
      <c r="LNK979" s="191">
        <v>131291732</v>
      </c>
      <c r="LNL979" s="77" t="s">
        <v>2401</v>
      </c>
      <c r="LNM979" s="217">
        <v>2652858.2999999998</v>
      </c>
      <c r="LNN979" s="218" t="s">
        <v>2402</v>
      </c>
      <c r="LNO979" s="219">
        <v>42660</v>
      </c>
      <c r="LNP979" s="204" t="s">
        <v>34</v>
      </c>
      <c r="LNQ979" s="82" t="s">
        <v>2403</v>
      </c>
      <c r="LNR979" s="219">
        <v>42754</v>
      </c>
      <c r="LNS979" s="220">
        <v>222311</v>
      </c>
      <c r="LNT979" s="219">
        <v>42765</v>
      </c>
      <c r="LNU979" s="103"/>
      <c r="LNV979" s="104" t="s">
        <v>30</v>
      </c>
      <c r="LNW979" s="76" t="s">
        <v>341</v>
      </c>
      <c r="LNX979" s="76" t="s">
        <v>24</v>
      </c>
      <c r="LNY979" s="76" t="s">
        <v>300</v>
      </c>
      <c r="LNZ979" s="104" t="s">
        <v>24</v>
      </c>
      <c r="LOA979" s="191">
        <v>131291732</v>
      </c>
      <c r="LOB979" s="77" t="s">
        <v>2401</v>
      </c>
      <c r="LOC979" s="217">
        <v>2652858.2999999998</v>
      </c>
      <c r="LOD979" s="218" t="s">
        <v>2402</v>
      </c>
      <c r="LOE979" s="219">
        <v>42660</v>
      </c>
      <c r="LOF979" s="204" t="s">
        <v>34</v>
      </c>
      <c r="LOG979" s="82" t="s">
        <v>2403</v>
      </c>
      <c r="LOH979" s="219">
        <v>42754</v>
      </c>
      <c r="LOI979" s="220">
        <v>222311</v>
      </c>
      <c r="LOJ979" s="219">
        <v>42765</v>
      </c>
      <c r="LOK979" s="103"/>
      <c r="LOL979" s="104" t="s">
        <v>30</v>
      </c>
      <c r="LOM979" s="76" t="s">
        <v>341</v>
      </c>
      <c r="LON979" s="76" t="s">
        <v>24</v>
      </c>
      <c r="LOO979" s="76" t="s">
        <v>300</v>
      </c>
      <c r="LOP979" s="104" t="s">
        <v>24</v>
      </c>
      <c r="LOQ979" s="191">
        <v>131291732</v>
      </c>
      <c r="LOR979" s="77" t="s">
        <v>2401</v>
      </c>
      <c r="LOS979" s="217">
        <v>2652858.2999999998</v>
      </c>
      <c r="LOT979" s="218" t="s">
        <v>2402</v>
      </c>
      <c r="LOU979" s="219">
        <v>42660</v>
      </c>
      <c r="LOV979" s="204" t="s">
        <v>34</v>
      </c>
      <c r="LOW979" s="82" t="s">
        <v>2403</v>
      </c>
      <c r="LOX979" s="219">
        <v>42754</v>
      </c>
      <c r="LOY979" s="220">
        <v>222311</v>
      </c>
      <c r="LOZ979" s="219">
        <v>42765</v>
      </c>
      <c r="LPA979" s="103"/>
      <c r="LPB979" s="104" t="s">
        <v>30</v>
      </c>
      <c r="LPC979" s="76" t="s">
        <v>341</v>
      </c>
      <c r="LPD979" s="76" t="s">
        <v>24</v>
      </c>
      <c r="LPE979" s="76" t="s">
        <v>300</v>
      </c>
      <c r="LPF979" s="104" t="s">
        <v>24</v>
      </c>
      <c r="LPG979" s="191">
        <v>131291732</v>
      </c>
      <c r="LPH979" s="77" t="s">
        <v>2401</v>
      </c>
      <c r="LPI979" s="217">
        <v>2652858.2999999998</v>
      </c>
      <c r="LPJ979" s="218" t="s">
        <v>2402</v>
      </c>
      <c r="LPK979" s="219">
        <v>42660</v>
      </c>
      <c r="LPL979" s="204" t="s">
        <v>34</v>
      </c>
      <c r="LPM979" s="82" t="s">
        <v>2403</v>
      </c>
      <c r="LPN979" s="219">
        <v>42754</v>
      </c>
      <c r="LPO979" s="220">
        <v>222311</v>
      </c>
      <c r="LPP979" s="219">
        <v>42765</v>
      </c>
      <c r="LPQ979" s="103"/>
      <c r="LPR979" s="104" t="s">
        <v>30</v>
      </c>
      <c r="LPS979" s="76" t="s">
        <v>341</v>
      </c>
      <c r="LPT979" s="76" t="s">
        <v>24</v>
      </c>
      <c r="LPU979" s="76" t="s">
        <v>300</v>
      </c>
      <c r="LPV979" s="104" t="s">
        <v>24</v>
      </c>
      <c r="LPW979" s="191">
        <v>131291732</v>
      </c>
      <c r="LPX979" s="77" t="s">
        <v>2401</v>
      </c>
      <c r="LPY979" s="217">
        <v>2652858.2999999998</v>
      </c>
      <c r="LPZ979" s="218" t="s">
        <v>2402</v>
      </c>
      <c r="LQA979" s="219">
        <v>42660</v>
      </c>
      <c r="LQB979" s="204" t="s">
        <v>34</v>
      </c>
      <c r="LQC979" s="82" t="s">
        <v>2403</v>
      </c>
      <c r="LQD979" s="219">
        <v>42754</v>
      </c>
      <c r="LQE979" s="220">
        <v>222311</v>
      </c>
      <c r="LQF979" s="219">
        <v>42765</v>
      </c>
      <c r="LQG979" s="103"/>
      <c r="LQH979" s="104" t="s">
        <v>30</v>
      </c>
      <c r="LQI979" s="76" t="s">
        <v>341</v>
      </c>
      <c r="LQJ979" s="76" t="s">
        <v>24</v>
      </c>
      <c r="LQK979" s="76" t="s">
        <v>300</v>
      </c>
      <c r="LQL979" s="104" t="s">
        <v>24</v>
      </c>
      <c r="LQM979" s="191">
        <v>131291732</v>
      </c>
      <c r="LQN979" s="77" t="s">
        <v>2401</v>
      </c>
      <c r="LQO979" s="217">
        <v>2652858.2999999998</v>
      </c>
      <c r="LQP979" s="218" t="s">
        <v>2402</v>
      </c>
      <c r="LQQ979" s="219">
        <v>42660</v>
      </c>
      <c r="LQR979" s="204" t="s">
        <v>34</v>
      </c>
      <c r="LQS979" s="82" t="s">
        <v>2403</v>
      </c>
      <c r="LQT979" s="219">
        <v>42754</v>
      </c>
      <c r="LQU979" s="220">
        <v>222311</v>
      </c>
      <c r="LQV979" s="219">
        <v>42765</v>
      </c>
      <c r="LQW979" s="103"/>
      <c r="LQX979" s="104" t="s">
        <v>30</v>
      </c>
      <c r="LQY979" s="76" t="s">
        <v>341</v>
      </c>
      <c r="LQZ979" s="76" t="s">
        <v>24</v>
      </c>
      <c r="LRA979" s="76" t="s">
        <v>300</v>
      </c>
      <c r="LRB979" s="104" t="s">
        <v>24</v>
      </c>
      <c r="LRC979" s="191">
        <v>131291732</v>
      </c>
      <c r="LRD979" s="77" t="s">
        <v>2401</v>
      </c>
      <c r="LRE979" s="217">
        <v>2652858.2999999998</v>
      </c>
      <c r="LRF979" s="218" t="s">
        <v>2402</v>
      </c>
      <c r="LRG979" s="219">
        <v>42660</v>
      </c>
      <c r="LRH979" s="204" t="s">
        <v>34</v>
      </c>
      <c r="LRI979" s="82" t="s">
        <v>2403</v>
      </c>
      <c r="LRJ979" s="219">
        <v>42754</v>
      </c>
      <c r="LRK979" s="220">
        <v>222311</v>
      </c>
      <c r="LRL979" s="219">
        <v>42765</v>
      </c>
      <c r="LRM979" s="103"/>
      <c r="LRN979" s="104" t="s">
        <v>30</v>
      </c>
      <c r="LRO979" s="76" t="s">
        <v>341</v>
      </c>
      <c r="LRP979" s="76" t="s">
        <v>24</v>
      </c>
      <c r="LRQ979" s="76" t="s">
        <v>300</v>
      </c>
      <c r="LRR979" s="104" t="s">
        <v>24</v>
      </c>
      <c r="LRS979" s="191">
        <v>131291732</v>
      </c>
      <c r="LRT979" s="77" t="s">
        <v>2401</v>
      </c>
      <c r="LRU979" s="217">
        <v>2652858.2999999998</v>
      </c>
      <c r="LRV979" s="218" t="s">
        <v>2402</v>
      </c>
      <c r="LRW979" s="219">
        <v>42660</v>
      </c>
      <c r="LRX979" s="204" t="s">
        <v>34</v>
      </c>
      <c r="LRY979" s="82" t="s">
        <v>2403</v>
      </c>
      <c r="LRZ979" s="219">
        <v>42754</v>
      </c>
      <c r="LSA979" s="220">
        <v>222311</v>
      </c>
      <c r="LSB979" s="219">
        <v>42765</v>
      </c>
      <c r="LSC979" s="103"/>
      <c r="LSD979" s="104" t="s">
        <v>30</v>
      </c>
      <c r="LSE979" s="76" t="s">
        <v>341</v>
      </c>
      <c r="LSF979" s="76" t="s">
        <v>24</v>
      </c>
      <c r="LSG979" s="76" t="s">
        <v>300</v>
      </c>
      <c r="LSH979" s="104" t="s">
        <v>24</v>
      </c>
      <c r="LSI979" s="191">
        <v>131291732</v>
      </c>
      <c r="LSJ979" s="77" t="s">
        <v>2401</v>
      </c>
      <c r="LSK979" s="217">
        <v>2652858.2999999998</v>
      </c>
      <c r="LSL979" s="218" t="s">
        <v>2402</v>
      </c>
      <c r="LSM979" s="219">
        <v>42660</v>
      </c>
      <c r="LSN979" s="204" t="s">
        <v>34</v>
      </c>
      <c r="LSO979" s="82" t="s">
        <v>2403</v>
      </c>
      <c r="LSP979" s="219">
        <v>42754</v>
      </c>
      <c r="LSQ979" s="220">
        <v>222311</v>
      </c>
      <c r="LSR979" s="219">
        <v>42765</v>
      </c>
      <c r="LSS979" s="103"/>
      <c r="LST979" s="104" t="s">
        <v>30</v>
      </c>
      <c r="LSU979" s="76" t="s">
        <v>341</v>
      </c>
      <c r="LSV979" s="76" t="s">
        <v>24</v>
      </c>
      <c r="LSW979" s="76" t="s">
        <v>300</v>
      </c>
      <c r="LSX979" s="104" t="s">
        <v>24</v>
      </c>
      <c r="LSY979" s="191">
        <v>131291732</v>
      </c>
      <c r="LSZ979" s="77" t="s">
        <v>2401</v>
      </c>
      <c r="LTA979" s="217">
        <v>2652858.2999999998</v>
      </c>
      <c r="LTB979" s="218" t="s">
        <v>2402</v>
      </c>
      <c r="LTC979" s="219">
        <v>42660</v>
      </c>
      <c r="LTD979" s="204" t="s">
        <v>34</v>
      </c>
      <c r="LTE979" s="82" t="s">
        <v>2403</v>
      </c>
      <c r="LTF979" s="219">
        <v>42754</v>
      </c>
      <c r="LTG979" s="220">
        <v>222311</v>
      </c>
      <c r="LTH979" s="219">
        <v>42765</v>
      </c>
      <c r="LTI979" s="103"/>
      <c r="LTJ979" s="104" t="s">
        <v>30</v>
      </c>
      <c r="LTK979" s="76" t="s">
        <v>341</v>
      </c>
      <c r="LTL979" s="76" t="s">
        <v>24</v>
      </c>
      <c r="LTM979" s="76" t="s">
        <v>300</v>
      </c>
      <c r="LTN979" s="104" t="s">
        <v>24</v>
      </c>
      <c r="LTO979" s="191">
        <v>131291732</v>
      </c>
      <c r="LTP979" s="77" t="s">
        <v>2401</v>
      </c>
      <c r="LTQ979" s="217">
        <v>2652858.2999999998</v>
      </c>
      <c r="LTR979" s="218" t="s">
        <v>2402</v>
      </c>
      <c r="LTS979" s="219">
        <v>42660</v>
      </c>
      <c r="LTT979" s="204" t="s">
        <v>34</v>
      </c>
      <c r="LTU979" s="82" t="s">
        <v>2403</v>
      </c>
      <c r="LTV979" s="219">
        <v>42754</v>
      </c>
      <c r="LTW979" s="220">
        <v>222311</v>
      </c>
      <c r="LTX979" s="219">
        <v>42765</v>
      </c>
      <c r="LTY979" s="103"/>
      <c r="LTZ979" s="104" t="s">
        <v>30</v>
      </c>
      <c r="LUA979" s="76" t="s">
        <v>341</v>
      </c>
      <c r="LUB979" s="76" t="s">
        <v>24</v>
      </c>
      <c r="LUC979" s="76" t="s">
        <v>300</v>
      </c>
      <c r="LUD979" s="104" t="s">
        <v>24</v>
      </c>
      <c r="LUE979" s="191">
        <v>131291732</v>
      </c>
      <c r="LUF979" s="77" t="s">
        <v>2401</v>
      </c>
      <c r="LUG979" s="217">
        <v>2652858.2999999998</v>
      </c>
      <c r="LUH979" s="218" t="s">
        <v>2402</v>
      </c>
      <c r="LUI979" s="219">
        <v>42660</v>
      </c>
      <c r="LUJ979" s="204" t="s">
        <v>34</v>
      </c>
      <c r="LUK979" s="82" t="s">
        <v>2403</v>
      </c>
      <c r="LUL979" s="219">
        <v>42754</v>
      </c>
      <c r="LUM979" s="220">
        <v>222311</v>
      </c>
      <c r="LUN979" s="219">
        <v>42765</v>
      </c>
      <c r="LUO979" s="103"/>
      <c r="LUP979" s="104" t="s">
        <v>30</v>
      </c>
      <c r="LUQ979" s="76" t="s">
        <v>341</v>
      </c>
      <c r="LUR979" s="76" t="s">
        <v>24</v>
      </c>
      <c r="LUS979" s="76" t="s">
        <v>300</v>
      </c>
      <c r="LUT979" s="104" t="s">
        <v>24</v>
      </c>
      <c r="LUU979" s="191">
        <v>131291732</v>
      </c>
      <c r="LUV979" s="77" t="s">
        <v>2401</v>
      </c>
      <c r="LUW979" s="217">
        <v>2652858.2999999998</v>
      </c>
      <c r="LUX979" s="218" t="s">
        <v>2402</v>
      </c>
      <c r="LUY979" s="219">
        <v>42660</v>
      </c>
      <c r="LUZ979" s="204" t="s">
        <v>34</v>
      </c>
      <c r="LVA979" s="82" t="s">
        <v>2403</v>
      </c>
      <c r="LVB979" s="219">
        <v>42754</v>
      </c>
      <c r="LVC979" s="220">
        <v>222311</v>
      </c>
      <c r="LVD979" s="219">
        <v>42765</v>
      </c>
      <c r="LVE979" s="103"/>
      <c r="LVF979" s="104" t="s">
        <v>30</v>
      </c>
      <c r="LVG979" s="76" t="s">
        <v>341</v>
      </c>
      <c r="LVH979" s="76" t="s">
        <v>24</v>
      </c>
      <c r="LVI979" s="76" t="s">
        <v>300</v>
      </c>
      <c r="LVJ979" s="104" t="s">
        <v>24</v>
      </c>
      <c r="LVK979" s="191">
        <v>131291732</v>
      </c>
      <c r="LVL979" s="77" t="s">
        <v>2401</v>
      </c>
      <c r="LVM979" s="217">
        <v>2652858.2999999998</v>
      </c>
      <c r="LVN979" s="218" t="s">
        <v>2402</v>
      </c>
      <c r="LVO979" s="219">
        <v>42660</v>
      </c>
      <c r="LVP979" s="204" t="s">
        <v>34</v>
      </c>
      <c r="LVQ979" s="82" t="s">
        <v>2403</v>
      </c>
      <c r="LVR979" s="219">
        <v>42754</v>
      </c>
      <c r="LVS979" s="220">
        <v>222311</v>
      </c>
      <c r="LVT979" s="219">
        <v>42765</v>
      </c>
      <c r="LVU979" s="103"/>
      <c r="LVV979" s="104" t="s">
        <v>30</v>
      </c>
      <c r="LVW979" s="76" t="s">
        <v>341</v>
      </c>
      <c r="LVX979" s="76" t="s">
        <v>24</v>
      </c>
      <c r="LVY979" s="76" t="s">
        <v>300</v>
      </c>
      <c r="LVZ979" s="104" t="s">
        <v>24</v>
      </c>
      <c r="LWA979" s="191">
        <v>131291732</v>
      </c>
      <c r="LWB979" s="77" t="s">
        <v>2401</v>
      </c>
      <c r="LWC979" s="217">
        <v>2652858.2999999998</v>
      </c>
      <c r="LWD979" s="218" t="s">
        <v>2402</v>
      </c>
      <c r="LWE979" s="219">
        <v>42660</v>
      </c>
      <c r="LWF979" s="204" t="s">
        <v>34</v>
      </c>
      <c r="LWG979" s="82" t="s">
        <v>2403</v>
      </c>
      <c r="LWH979" s="219">
        <v>42754</v>
      </c>
      <c r="LWI979" s="220">
        <v>222311</v>
      </c>
      <c r="LWJ979" s="219">
        <v>42765</v>
      </c>
      <c r="LWK979" s="103"/>
      <c r="LWL979" s="104" t="s">
        <v>30</v>
      </c>
      <c r="LWM979" s="76" t="s">
        <v>341</v>
      </c>
      <c r="LWN979" s="76" t="s">
        <v>24</v>
      </c>
      <c r="LWO979" s="76" t="s">
        <v>300</v>
      </c>
      <c r="LWP979" s="104" t="s">
        <v>24</v>
      </c>
      <c r="LWQ979" s="191">
        <v>131291732</v>
      </c>
      <c r="LWR979" s="77" t="s">
        <v>2401</v>
      </c>
      <c r="LWS979" s="217">
        <v>2652858.2999999998</v>
      </c>
      <c r="LWT979" s="218" t="s">
        <v>2402</v>
      </c>
      <c r="LWU979" s="219">
        <v>42660</v>
      </c>
      <c r="LWV979" s="204" t="s">
        <v>34</v>
      </c>
      <c r="LWW979" s="82" t="s">
        <v>2403</v>
      </c>
      <c r="LWX979" s="219">
        <v>42754</v>
      </c>
      <c r="LWY979" s="220">
        <v>222311</v>
      </c>
      <c r="LWZ979" s="219">
        <v>42765</v>
      </c>
      <c r="LXA979" s="103"/>
      <c r="LXB979" s="104" t="s">
        <v>30</v>
      </c>
      <c r="LXC979" s="76" t="s">
        <v>341</v>
      </c>
      <c r="LXD979" s="76" t="s">
        <v>24</v>
      </c>
      <c r="LXE979" s="76" t="s">
        <v>300</v>
      </c>
      <c r="LXF979" s="104" t="s">
        <v>24</v>
      </c>
      <c r="LXG979" s="191">
        <v>131291732</v>
      </c>
      <c r="LXH979" s="77" t="s">
        <v>2401</v>
      </c>
      <c r="LXI979" s="217">
        <v>2652858.2999999998</v>
      </c>
      <c r="LXJ979" s="218" t="s">
        <v>2402</v>
      </c>
      <c r="LXK979" s="219">
        <v>42660</v>
      </c>
      <c r="LXL979" s="204" t="s">
        <v>34</v>
      </c>
      <c r="LXM979" s="82" t="s">
        <v>2403</v>
      </c>
      <c r="LXN979" s="219">
        <v>42754</v>
      </c>
      <c r="LXO979" s="220">
        <v>222311</v>
      </c>
      <c r="LXP979" s="219">
        <v>42765</v>
      </c>
      <c r="LXQ979" s="103"/>
      <c r="LXR979" s="104" t="s">
        <v>30</v>
      </c>
      <c r="LXS979" s="76" t="s">
        <v>341</v>
      </c>
      <c r="LXT979" s="76" t="s">
        <v>24</v>
      </c>
      <c r="LXU979" s="76" t="s">
        <v>300</v>
      </c>
      <c r="LXV979" s="104" t="s">
        <v>24</v>
      </c>
      <c r="LXW979" s="191">
        <v>131291732</v>
      </c>
      <c r="LXX979" s="77" t="s">
        <v>2401</v>
      </c>
      <c r="LXY979" s="217">
        <v>2652858.2999999998</v>
      </c>
      <c r="LXZ979" s="218" t="s">
        <v>2402</v>
      </c>
      <c r="LYA979" s="219">
        <v>42660</v>
      </c>
      <c r="LYB979" s="204" t="s">
        <v>34</v>
      </c>
      <c r="LYC979" s="82" t="s">
        <v>2403</v>
      </c>
      <c r="LYD979" s="219">
        <v>42754</v>
      </c>
      <c r="LYE979" s="220">
        <v>222311</v>
      </c>
      <c r="LYF979" s="219">
        <v>42765</v>
      </c>
      <c r="LYG979" s="103"/>
      <c r="LYH979" s="104" t="s">
        <v>30</v>
      </c>
      <c r="LYI979" s="76" t="s">
        <v>341</v>
      </c>
      <c r="LYJ979" s="76" t="s">
        <v>24</v>
      </c>
      <c r="LYK979" s="76" t="s">
        <v>300</v>
      </c>
      <c r="LYL979" s="104" t="s">
        <v>24</v>
      </c>
      <c r="LYM979" s="191">
        <v>131291732</v>
      </c>
      <c r="LYN979" s="77" t="s">
        <v>2401</v>
      </c>
      <c r="LYO979" s="217">
        <v>2652858.2999999998</v>
      </c>
      <c r="LYP979" s="218" t="s">
        <v>2402</v>
      </c>
      <c r="LYQ979" s="219">
        <v>42660</v>
      </c>
      <c r="LYR979" s="204" t="s">
        <v>34</v>
      </c>
      <c r="LYS979" s="82" t="s">
        <v>2403</v>
      </c>
      <c r="LYT979" s="219">
        <v>42754</v>
      </c>
      <c r="LYU979" s="220">
        <v>222311</v>
      </c>
      <c r="LYV979" s="219">
        <v>42765</v>
      </c>
      <c r="LYW979" s="103"/>
      <c r="LYX979" s="104" t="s">
        <v>30</v>
      </c>
      <c r="LYY979" s="76" t="s">
        <v>341</v>
      </c>
      <c r="LYZ979" s="76" t="s">
        <v>24</v>
      </c>
      <c r="LZA979" s="76" t="s">
        <v>300</v>
      </c>
      <c r="LZB979" s="104" t="s">
        <v>24</v>
      </c>
      <c r="LZC979" s="191">
        <v>131291732</v>
      </c>
      <c r="LZD979" s="77" t="s">
        <v>2401</v>
      </c>
      <c r="LZE979" s="217">
        <v>2652858.2999999998</v>
      </c>
      <c r="LZF979" s="218" t="s">
        <v>2402</v>
      </c>
      <c r="LZG979" s="219">
        <v>42660</v>
      </c>
      <c r="LZH979" s="204" t="s">
        <v>34</v>
      </c>
      <c r="LZI979" s="82" t="s">
        <v>2403</v>
      </c>
      <c r="LZJ979" s="219">
        <v>42754</v>
      </c>
      <c r="LZK979" s="220">
        <v>222311</v>
      </c>
      <c r="LZL979" s="219">
        <v>42765</v>
      </c>
      <c r="LZM979" s="103"/>
      <c r="LZN979" s="104" t="s">
        <v>30</v>
      </c>
      <c r="LZO979" s="76" t="s">
        <v>341</v>
      </c>
      <c r="LZP979" s="76" t="s">
        <v>24</v>
      </c>
      <c r="LZQ979" s="76" t="s">
        <v>300</v>
      </c>
      <c r="LZR979" s="104" t="s">
        <v>24</v>
      </c>
      <c r="LZS979" s="191">
        <v>131291732</v>
      </c>
      <c r="LZT979" s="77" t="s">
        <v>2401</v>
      </c>
      <c r="LZU979" s="217">
        <v>2652858.2999999998</v>
      </c>
      <c r="LZV979" s="218" t="s">
        <v>2402</v>
      </c>
      <c r="LZW979" s="219">
        <v>42660</v>
      </c>
      <c r="LZX979" s="204" t="s">
        <v>34</v>
      </c>
      <c r="LZY979" s="82" t="s">
        <v>2403</v>
      </c>
      <c r="LZZ979" s="219">
        <v>42754</v>
      </c>
      <c r="MAA979" s="220">
        <v>222311</v>
      </c>
      <c r="MAB979" s="219">
        <v>42765</v>
      </c>
      <c r="MAC979" s="103"/>
      <c r="MAD979" s="104" t="s">
        <v>30</v>
      </c>
      <c r="MAE979" s="76" t="s">
        <v>341</v>
      </c>
      <c r="MAF979" s="76" t="s">
        <v>24</v>
      </c>
      <c r="MAG979" s="76" t="s">
        <v>300</v>
      </c>
      <c r="MAH979" s="104" t="s">
        <v>24</v>
      </c>
      <c r="MAI979" s="191">
        <v>131291732</v>
      </c>
      <c r="MAJ979" s="77" t="s">
        <v>2401</v>
      </c>
      <c r="MAK979" s="217">
        <v>2652858.2999999998</v>
      </c>
      <c r="MAL979" s="218" t="s">
        <v>2402</v>
      </c>
      <c r="MAM979" s="219">
        <v>42660</v>
      </c>
      <c r="MAN979" s="204" t="s">
        <v>34</v>
      </c>
      <c r="MAO979" s="82" t="s">
        <v>2403</v>
      </c>
      <c r="MAP979" s="219">
        <v>42754</v>
      </c>
      <c r="MAQ979" s="220">
        <v>222311</v>
      </c>
      <c r="MAR979" s="219">
        <v>42765</v>
      </c>
      <c r="MAS979" s="103"/>
      <c r="MAT979" s="104" t="s">
        <v>30</v>
      </c>
      <c r="MAU979" s="76" t="s">
        <v>341</v>
      </c>
      <c r="MAV979" s="76" t="s">
        <v>24</v>
      </c>
      <c r="MAW979" s="76" t="s">
        <v>300</v>
      </c>
      <c r="MAX979" s="104" t="s">
        <v>24</v>
      </c>
      <c r="MAY979" s="191">
        <v>131291732</v>
      </c>
      <c r="MAZ979" s="77" t="s">
        <v>2401</v>
      </c>
      <c r="MBA979" s="217">
        <v>2652858.2999999998</v>
      </c>
      <c r="MBB979" s="218" t="s">
        <v>2402</v>
      </c>
      <c r="MBC979" s="219">
        <v>42660</v>
      </c>
      <c r="MBD979" s="204" t="s">
        <v>34</v>
      </c>
      <c r="MBE979" s="82" t="s">
        <v>2403</v>
      </c>
      <c r="MBF979" s="219">
        <v>42754</v>
      </c>
      <c r="MBG979" s="220">
        <v>222311</v>
      </c>
      <c r="MBH979" s="219">
        <v>42765</v>
      </c>
      <c r="MBI979" s="103"/>
      <c r="MBJ979" s="104" t="s">
        <v>30</v>
      </c>
      <c r="MBK979" s="76" t="s">
        <v>341</v>
      </c>
      <c r="MBL979" s="76" t="s">
        <v>24</v>
      </c>
      <c r="MBM979" s="76" t="s">
        <v>300</v>
      </c>
      <c r="MBN979" s="104" t="s">
        <v>24</v>
      </c>
      <c r="MBO979" s="191">
        <v>131291732</v>
      </c>
      <c r="MBP979" s="77" t="s">
        <v>2401</v>
      </c>
      <c r="MBQ979" s="217">
        <v>2652858.2999999998</v>
      </c>
      <c r="MBR979" s="218" t="s">
        <v>2402</v>
      </c>
      <c r="MBS979" s="219">
        <v>42660</v>
      </c>
      <c r="MBT979" s="204" t="s">
        <v>34</v>
      </c>
      <c r="MBU979" s="82" t="s">
        <v>2403</v>
      </c>
      <c r="MBV979" s="219">
        <v>42754</v>
      </c>
      <c r="MBW979" s="220">
        <v>222311</v>
      </c>
      <c r="MBX979" s="219">
        <v>42765</v>
      </c>
      <c r="MBY979" s="103"/>
      <c r="MBZ979" s="104" t="s">
        <v>30</v>
      </c>
      <c r="MCA979" s="76" t="s">
        <v>341</v>
      </c>
      <c r="MCB979" s="76" t="s">
        <v>24</v>
      </c>
      <c r="MCC979" s="76" t="s">
        <v>300</v>
      </c>
      <c r="MCD979" s="104" t="s">
        <v>24</v>
      </c>
      <c r="MCE979" s="191">
        <v>131291732</v>
      </c>
      <c r="MCF979" s="77" t="s">
        <v>2401</v>
      </c>
      <c r="MCG979" s="217">
        <v>2652858.2999999998</v>
      </c>
      <c r="MCH979" s="218" t="s">
        <v>2402</v>
      </c>
      <c r="MCI979" s="219">
        <v>42660</v>
      </c>
      <c r="MCJ979" s="204" t="s">
        <v>34</v>
      </c>
      <c r="MCK979" s="82" t="s">
        <v>2403</v>
      </c>
      <c r="MCL979" s="219">
        <v>42754</v>
      </c>
      <c r="MCM979" s="220">
        <v>222311</v>
      </c>
      <c r="MCN979" s="219">
        <v>42765</v>
      </c>
      <c r="MCO979" s="103"/>
      <c r="MCP979" s="104" t="s">
        <v>30</v>
      </c>
      <c r="MCQ979" s="76" t="s">
        <v>341</v>
      </c>
      <c r="MCR979" s="76" t="s">
        <v>24</v>
      </c>
      <c r="MCS979" s="76" t="s">
        <v>300</v>
      </c>
      <c r="MCT979" s="104" t="s">
        <v>24</v>
      </c>
      <c r="MCU979" s="191">
        <v>131291732</v>
      </c>
      <c r="MCV979" s="77" t="s">
        <v>2401</v>
      </c>
      <c r="MCW979" s="217">
        <v>2652858.2999999998</v>
      </c>
      <c r="MCX979" s="218" t="s">
        <v>2402</v>
      </c>
      <c r="MCY979" s="219">
        <v>42660</v>
      </c>
      <c r="MCZ979" s="204" t="s">
        <v>34</v>
      </c>
      <c r="MDA979" s="82" t="s">
        <v>2403</v>
      </c>
      <c r="MDB979" s="219">
        <v>42754</v>
      </c>
      <c r="MDC979" s="220">
        <v>222311</v>
      </c>
      <c r="MDD979" s="219">
        <v>42765</v>
      </c>
      <c r="MDE979" s="103"/>
      <c r="MDF979" s="104" t="s">
        <v>30</v>
      </c>
      <c r="MDG979" s="76" t="s">
        <v>341</v>
      </c>
      <c r="MDH979" s="76" t="s">
        <v>24</v>
      </c>
      <c r="MDI979" s="76" t="s">
        <v>300</v>
      </c>
      <c r="MDJ979" s="104" t="s">
        <v>24</v>
      </c>
      <c r="MDK979" s="191">
        <v>131291732</v>
      </c>
      <c r="MDL979" s="77" t="s">
        <v>2401</v>
      </c>
      <c r="MDM979" s="217">
        <v>2652858.2999999998</v>
      </c>
      <c r="MDN979" s="218" t="s">
        <v>2402</v>
      </c>
      <c r="MDO979" s="219">
        <v>42660</v>
      </c>
      <c r="MDP979" s="204" t="s">
        <v>34</v>
      </c>
      <c r="MDQ979" s="82" t="s">
        <v>2403</v>
      </c>
      <c r="MDR979" s="219">
        <v>42754</v>
      </c>
      <c r="MDS979" s="220">
        <v>222311</v>
      </c>
      <c r="MDT979" s="219">
        <v>42765</v>
      </c>
      <c r="MDU979" s="103"/>
      <c r="MDV979" s="104" t="s">
        <v>30</v>
      </c>
      <c r="MDW979" s="76" t="s">
        <v>341</v>
      </c>
      <c r="MDX979" s="76" t="s">
        <v>24</v>
      </c>
      <c r="MDY979" s="76" t="s">
        <v>300</v>
      </c>
      <c r="MDZ979" s="104" t="s">
        <v>24</v>
      </c>
      <c r="MEA979" s="191">
        <v>131291732</v>
      </c>
      <c r="MEB979" s="77" t="s">
        <v>2401</v>
      </c>
      <c r="MEC979" s="217">
        <v>2652858.2999999998</v>
      </c>
      <c r="MED979" s="218" t="s">
        <v>2402</v>
      </c>
      <c r="MEE979" s="219">
        <v>42660</v>
      </c>
      <c r="MEF979" s="204" t="s">
        <v>34</v>
      </c>
      <c r="MEG979" s="82" t="s">
        <v>2403</v>
      </c>
      <c r="MEH979" s="219">
        <v>42754</v>
      </c>
      <c r="MEI979" s="220">
        <v>222311</v>
      </c>
      <c r="MEJ979" s="219">
        <v>42765</v>
      </c>
      <c r="MEK979" s="103"/>
      <c r="MEL979" s="104" t="s">
        <v>30</v>
      </c>
      <c r="MEM979" s="76" t="s">
        <v>341</v>
      </c>
      <c r="MEN979" s="76" t="s">
        <v>24</v>
      </c>
      <c r="MEO979" s="76" t="s">
        <v>300</v>
      </c>
      <c r="MEP979" s="104" t="s">
        <v>24</v>
      </c>
      <c r="MEQ979" s="191">
        <v>131291732</v>
      </c>
      <c r="MER979" s="77" t="s">
        <v>2401</v>
      </c>
      <c r="MES979" s="217">
        <v>2652858.2999999998</v>
      </c>
      <c r="MET979" s="218" t="s">
        <v>2402</v>
      </c>
      <c r="MEU979" s="219">
        <v>42660</v>
      </c>
      <c r="MEV979" s="204" t="s">
        <v>34</v>
      </c>
      <c r="MEW979" s="82" t="s">
        <v>2403</v>
      </c>
      <c r="MEX979" s="219">
        <v>42754</v>
      </c>
      <c r="MEY979" s="220">
        <v>222311</v>
      </c>
      <c r="MEZ979" s="219">
        <v>42765</v>
      </c>
      <c r="MFA979" s="103"/>
      <c r="MFB979" s="104" t="s">
        <v>30</v>
      </c>
      <c r="MFC979" s="76" t="s">
        <v>341</v>
      </c>
      <c r="MFD979" s="76" t="s">
        <v>24</v>
      </c>
      <c r="MFE979" s="76" t="s">
        <v>300</v>
      </c>
      <c r="MFF979" s="104" t="s">
        <v>24</v>
      </c>
      <c r="MFG979" s="191">
        <v>131291732</v>
      </c>
      <c r="MFH979" s="77" t="s">
        <v>2401</v>
      </c>
      <c r="MFI979" s="217">
        <v>2652858.2999999998</v>
      </c>
      <c r="MFJ979" s="218" t="s">
        <v>2402</v>
      </c>
      <c r="MFK979" s="219">
        <v>42660</v>
      </c>
      <c r="MFL979" s="204" t="s">
        <v>34</v>
      </c>
      <c r="MFM979" s="82" t="s">
        <v>2403</v>
      </c>
      <c r="MFN979" s="219">
        <v>42754</v>
      </c>
      <c r="MFO979" s="220">
        <v>222311</v>
      </c>
      <c r="MFP979" s="219">
        <v>42765</v>
      </c>
      <c r="MFQ979" s="103"/>
      <c r="MFR979" s="104" t="s">
        <v>30</v>
      </c>
      <c r="MFS979" s="76" t="s">
        <v>341</v>
      </c>
      <c r="MFT979" s="76" t="s">
        <v>24</v>
      </c>
      <c r="MFU979" s="76" t="s">
        <v>300</v>
      </c>
      <c r="MFV979" s="104" t="s">
        <v>24</v>
      </c>
      <c r="MFW979" s="191">
        <v>131291732</v>
      </c>
      <c r="MFX979" s="77" t="s">
        <v>2401</v>
      </c>
      <c r="MFY979" s="217">
        <v>2652858.2999999998</v>
      </c>
      <c r="MFZ979" s="218" t="s">
        <v>2402</v>
      </c>
      <c r="MGA979" s="219">
        <v>42660</v>
      </c>
      <c r="MGB979" s="204" t="s">
        <v>34</v>
      </c>
      <c r="MGC979" s="82" t="s">
        <v>2403</v>
      </c>
      <c r="MGD979" s="219">
        <v>42754</v>
      </c>
      <c r="MGE979" s="220">
        <v>222311</v>
      </c>
      <c r="MGF979" s="219">
        <v>42765</v>
      </c>
      <c r="MGG979" s="103"/>
      <c r="MGH979" s="104" t="s">
        <v>30</v>
      </c>
      <c r="MGI979" s="76" t="s">
        <v>341</v>
      </c>
      <c r="MGJ979" s="76" t="s">
        <v>24</v>
      </c>
      <c r="MGK979" s="76" t="s">
        <v>300</v>
      </c>
      <c r="MGL979" s="104" t="s">
        <v>24</v>
      </c>
      <c r="MGM979" s="191">
        <v>131291732</v>
      </c>
      <c r="MGN979" s="77" t="s">
        <v>2401</v>
      </c>
      <c r="MGO979" s="217">
        <v>2652858.2999999998</v>
      </c>
      <c r="MGP979" s="218" t="s">
        <v>2402</v>
      </c>
      <c r="MGQ979" s="219">
        <v>42660</v>
      </c>
      <c r="MGR979" s="204" t="s">
        <v>34</v>
      </c>
      <c r="MGS979" s="82" t="s">
        <v>2403</v>
      </c>
      <c r="MGT979" s="219">
        <v>42754</v>
      </c>
      <c r="MGU979" s="220">
        <v>222311</v>
      </c>
      <c r="MGV979" s="219">
        <v>42765</v>
      </c>
      <c r="MGW979" s="103"/>
      <c r="MGX979" s="104" t="s">
        <v>30</v>
      </c>
      <c r="MGY979" s="76" t="s">
        <v>341</v>
      </c>
      <c r="MGZ979" s="76" t="s">
        <v>24</v>
      </c>
      <c r="MHA979" s="76" t="s">
        <v>300</v>
      </c>
      <c r="MHB979" s="104" t="s">
        <v>24</v>
      </c>
      <c r="MHC979" s="191">
        <v>131291732</v>
      </c>
      <c r="MHD979" s="77" t="s">
        <v>2401</v>
      </c>
      <c r="MHE979" s="217">
        <v>2652858.2999999998</v>
      </c>
      <c r="MHF979" s="218" t="s">
        <v>2402</v>
      </c>
      <c r="MHG979" s="219">
        <v>42660</v>
      </c>
      <c r="MHH979" s="204" t="s">
        <v>34</v>
      </c>
      <c r="MHI979" s="82" t="s">
        <v>2403</v>
      </c>
      <c r="MHJ979" s="219">
        <v>42754</v>
      </c>
      <c r="MHK979" s="220">
        <v>222311</v>
      </c>
      <c r="MHL979" s="219">
        <v>42765</v>
      </c>
      <c r="MHM979" s="103"/>
      <c r="MHN979" s="104" t="s">
        <v>30</v>
      </c>
      <c r="MHO979" s="76" t="s">
        <v>341</v>
      </c>
      <c r="MHP979" s="76" t="s">
        <v>24</v>
      </c>
      <c r="MHQ979" s="76" t="s">
        <v>300</v>
      </c>
      <c r="MHR979" s="104" t="s">
        <v>24</v>
      </c>
      <c r="MHS979" s="191">
        <v>131291732</v>
      </c>
      <c r="MHT979" s="77" t="s">
        <v>2401</v>
      </c>
      <c r="MHU979" s="217">
        <v>2652858.2999999998</v>
      </c>
      <c r="MHV979" s="218" t="s">
        <v>2402</v>
      </c>
      <c r="MHW979" s="219">
        <v>42660</v>
      </c>
      <c r="MHX979" s="204" t="s">
        <v>34</v>
      </c>
      <c r="MHY979" s="82" t="s">
        <v>2403</v>
      </c>
      <c r="MHZ979" s="219">
        <v>42754</v>
      </c>
      <c r="MIA979" s="220">
        <v>222311</v>
      </c>
      <c r="MIB979" s="219">
        <v>42765</v>
      </c>
      <c r="MIC979" s="103"/>
      <c r="MID979" s="104" t="s">
        <v>30</v>
      </c>
      <c r="MIE979" s="76" t="s">
        <v>341</v>
      </c>
      <c r="MIF979" s="76" t="s">
        <v>24</v>
      </c>
      <c r="MIG979" s="76" t="s">
        <v>300</v>
      </c>
      <c r="MIH979" s="104" t="s">
        <v>24</v>
      </c>
      <c r="MII979" s="191">
        <v>131291732</v>
      </c>
      <c r="MIJ979" s="77" t="s">
        <v>2401</v>
      </c>
      <c r="MIK979" s="217">
        <v>2652858.2999999998</v>
      </c>
      <c r="MIL979" s="218" t="s">
        <v>2402</v>
      </c>
      <c r="MIM979" s="219">
        <v>42660</v>
      </c>
      <c r="MIN979" s="204" t="s">
        <v>34</v>
      </c>
      <c r="MIO979" s="82" t="s">
        <v>2403</v>
      </c>
      <c r="MIP979" s="219">
        <v>42754</v>
      </c>
      <c r="MIQ979" s="220">
        <v>222311</v>
      </c>
      <c r="MIR979" s="219">
        <v>42765</v>
      </c>
      <c r="MIS979" s="103"/>
      <c r="MIT979" s="104" t="s">
        <v>30</v>
      </c>
      <c r="MIU979" s="76" t="s">
        <v>341</v>
      </c>
      <c r="MIV979" s="76" t="s">
        <v>24</v>
      </c>
      <c r="MIW979" s="76" t="s">
        <v>300</v>
      </c>
      <c r="MIX979" s="104" t="s">
        <v>24</v>
      </c>
      <c r="MIY979" s="191">
        <v>131291732</v>
      </c>
      <c r="MIZ979" s="77" t="s">
        <v>2401</v>
      </c>
      <c r="MJA979" s="217">
        <v>2652858.2999999998</v>
      </c>
      <c r="MJB979" s="218" t="s">
        <v>2402</v>
      </c>
      <c r="MJC979" s="219">
        <v>42660</v>
      </c>
      <c r="MJD979" s="204" t="s">
        <v>34</v>
      </c>
      <c r="MJE979" s="82" t="s">
        <v>2403</v>
      </c>
      <c r="MJF979" s="219">
        <v>42754</v>
      </c>
      <c r="MJG979" s="220">
        <v>222311</v>
      </c>
      <c r="MJH979" s="219">
        <v>42765</v>
      </c>
      <c r="MJI979" s="103"/>
      <c r="MJJ979" s="104" t="s">
        <v>30</v>
      </c>
      <c r="MJK979" s="76" t="s">
        <v>341</v>
      </c>
      <c r="MJL979" s="76" t="s">
        <v>24</v>
      </c>
      <c r="MJM979" s="76" t="s">
        <v>300</v>
      </c>
      <c r="MJN979" s="104" t="s">
        <v>24</v>
      </c>
      <c r="MJO979" s="191">
        <v>131291732</v>
      </c>
      <c r="MJP979" s="77" t="s">
        <v>2401</v>
      </c>
      <c r="MJQ979" s="217">
        <v>2652858.2999999998</v>
      </c>
      <c r="MJR979" s="218" t="s">
        <v>2402</v>
      </c>
      <c r="MJS979" s="219">
        <v>42660</v>
      </c>
      <c r="MJT979" s="204" t="s">
        <v>34</v>
      </c>
      <c r="MJU979" s="82" t="s">
        <v>2403</v>
      </c>
      <c r="MJV979" s="219">
        <v>42754</v>
      </c>
      <c r="MJW979" s="220">
        <v>222311</v>
      </c>
      <c r="MJX979" s="219">
        <v>42765</v>
      </c>
      <c r="MJY979" s="103"/>
      <c r="MJZ979" s="104" t="s">
        <v>30</v>
      </c>
      <c r="MKA979" s="76" t="s">
        <v>341</v>
      </c>
      <c r="MKB979" s="76" t="s">
        <v>24</v>
      </c>
      <c r="MKC979" s="76" t="s">
        <v>300</v>
      </c>
      <c r="MKD979" s="104" t="s">
        <v>24</v>
      </c>
      <c r="MKE979" s="191">
        <v>131291732</v>
      </c>
      <c r="MKF979" s="77" t="s">
        <v>2401</v>
      </c>
      <c r="MKG979" s="217">
        <v>2652858.2999999998</v>
      </c>
      <c r="MKH979" s="218" t="s">
        <v>2402</v>
      </c>
      <c r="MKI979" s="219">
        <v>42660</v>
      </c>
      <c r="MKJ979" s="204" t="s">
        <v>34</v>
      </c>
      <c r="MKK979" s="82" t="s">
        <v>2403</v>
      </c>
      <c r="MKL979" s="219">
        <v>42754</v>
      </c>
      <c r="MKM979" s="220">
        <v>222311</v>
      </c>
      <c r="MKN979" s="219">
        <v>42765</v>
      </c>
      <c r="MKO979" s="103"/>
      <c r="MKP979" s="104" t="s">
        <v>30</v>
      </c>
      <c r="MKQ979" s="76" t="s">
        <v>341</v>
      </c>
      <c r="MKR979" s="76" t="s">
        <v>24</v>
      </c>
      <c r="MKS979" s="76" t="s">
        <v>300</v>
      </c>
      <c r="MKT979" s="104" t="s">
        <v>24</v>
      </c>
      <c r="MKU979" s="191">
        <v>131291732</v>
      </c>
      <c r="MKV979" s="77" t="s">
        <v>2401</v>
      </c>
      <c r="MKW979" s="217">
        <v>2652858.2999999998</v>
      </c>
      <c r="MKX979" s="218" t="s">
        <v>2402</v>
      </c>
      <c r="MKY979" s="219">
        <v>42660</v>
      </c>
      <c r="MKZ979" s="204" t="s">
        <v>34</v>
      </c>
      <c r="MLA979" s="82" t="s">
        <v>2403</v>
      </c>
      <c r="MLB979" s="219">
        <v>42754</v>
      </c>
      <c r="MLC979" s="220">
        <v>222311</v>
      </c>
      <c r="MLD979" s="219">
        <v>42765</v>
      </c>
      <c r="MLE979" s="103"/>
      <c r="MLF979" s="104" t="s">
        <v>30</v>
      </c>
      <c r="MLG979" s="76" t="s">
        <v>341</v>
      </c>
      <c r="MLH979" s="76" t="s">
        <v>24</v>
      </c>
      <c r="MLI979" s="76" t="s">
        <v>300</v>
      </c>
      <c r="MLJ979" s="104" t="s">
        <v>24</v>
      </c>
      <c r="MLK979" s="191">
        <v>131291732</v>
      </c>
      <c r="MLL979" s="77" t="s">
        <v>2401</v>
      </c>
      <c r="MLM979" s="217">
        <v>2652858.2999999998</v>
      </c>
      <c r="MLN979" s="218" t="s">
        <v>2402</v>
      </c>
      <c r="MLO979" s="219">
        <v>42660</v>
      </c>
      <c r="MLP979" s="204" t="s">
        <v>34</v>
      </c>
      <c r="MLQ979" s="82" t="s">
        <v>2403</v>
      </c>
      <c r="MLR979" s="219">
        <v>42754</v>
      </c>
      <c r="MLS979" s="220">
        <v>222311</v>
      </c>
      <c r="MLT979" s="219">
        <v>42765</v>
      </c>
      <c r="MLU979" s="103"/>
      <c r="MLV979" s="104" t="s">
        <v>30</v>
      </c>
      <c r="MLW979" s="76" t="s">
        <v>341</v>
      </c>
      <c r="MLX979" s="76" t="s">
        <v>24</v>
      </c>
      <c r="MLY979" s="76" t="s">
        <v>300</v>
      </c>
      <c r="MLZ979" s="104" t="s">
        <v>24</v>
      </c>
      <c r="MMA979" s="191">
        <v>131291732</v>
      </c>
      <c r="MMB979" s="77" t="s">
        <v>2401</v>
      </c>
      <c r="MMC979" s="217">
        <v>2652858.2999999998</v>
      </c>
      <c r="MMD979" s="218" t="s">
        <v>2402</v>
      </c>
      <c r="MME979" s="219">
        <v>42660</v>
      </c>
      <c r="MMF979" s="204" t="s">
        <v>34</v>
      </c>
      <c r="MMG979" s="82" t="s">
        <v>2403</v>
      </c>
      <c r="MMH979" s="219">
        <v>42754</v>
      </c>
      <c r="MMI979" s="220">
        <v>222311</v>
      </c>
      <c r="MMJ979" s="219">
        <v>42765</v>
      </c>
      <c r="MMK979" s="103"/>
      <c r="MML979" s="104" t="s">
        <v>30</v>
      </c>
      <c r="MMM979" s="76" t="s">
        <v>341</v>
      </c>
      <c r="MMN979" s="76" t="s">
        <v>24</v>
      </c>
      <c r="MMO979" s="76" t="s">
        <v>300</v>
      </c>
      <c r="MMP979" s="104" t="s">
        <v>24</v>
      </c>
      <c r="MMQ979" s="191">
        <v>131291732</v>
      </c>
      <c r="MMR979" s="77" t="s">
        <v>2401</v>
      </c>
      <c r="MMS979" s="217">
        <v>2652858.2999999998</v>
      </c>
      <c r="MMT979" s="218" t="s">
        <v>2402</v>
      </c>
      <c r="MMU979" s="219">
        <v>42660</v>
      </c>
      <c r="MMV979" s="204" t="s">
        <v>34</v>
      </c>
      <c r="MMW979" s="82" t="s">
        <v>2403</v>
      </c>
      <c r="MMX979" s="219">
        <v>42754</v>
      </c>
      <c r="MMY979" s="220">
        <v>222311</v>
      </c>
      <c r="MMZ979" s="219">
        <v>42765</v>
      </c>
      <c r="MNA979" s="103"/>
      <c r="MNB979" s="104" t="s">
        <v>30</v>
      </c>
      <c r="MNC979" s="76" t="s">
        <v>341</v>
      </c>
      <c r="MND979" s="76" t="s">
        <v>24</v>
      </c>
      <c r="MNE979" s="76" t="s">
        <v>300</v>
      </c>
      <c r="MNF979" s="104" t="s">
        <v>24</v>
      </c>
      <c r="MNG979" s="191">
        <v>131291732</v>
      </c>
      <c r="MNH979" s="77" t="s">
        <v>2401</v>
      </c>
      <c r="MNI979" s="217">
        <v>2652858.2999999998</v>
      </c>
      <c r="MNJ979" s="218" t="s">
        <v>2402</v>
      </c>
      <c r="MNK979" s="219">
        <v>42660</v>
      </c>
      <c r="MNL979" s="204" t="s">
        <v>34</v>
      </c>
      <c r="MNM979" s="82" t="s">
        <v>2403</v>
      </c>
      <c r="MNN979" s="219">
        <v>42754</v>
      </c>
      <c r="MNO979" s="220">
        <v>222311</v>
      </c>
      <c r="MNP979" s="219">
        <v>42765</v>
      </c>
      <c r="MNQ979" s="103"/>
      <c r="MNR979" s="104" t="s">
        <v>30</v>
      </c>
      <c r="MNS979" s="76" t="s">
        <v>341</v>
      </c>
      <c r="MNT979" s="76" t="s">
        <v>24</v>
      </c>
      <c r="MNU979" s="76" t="s">
        <v>300</v>
      </c>
      <c r="MNV979" s="104" t="s">
        <v>24</v>
      </c>
      <c r="MNW979" s="191">
        <v>131291732</v>
      </c>
      <c r="MNX979" s="77" t="s">
        <v>2401</v>
      </c>
      <c r="MNY979" s="217">
        <v>2652858.2999999998</v>
      </c>
      <c r="MNZ979" s="218" t="s">
        <v>2402</v>
      </c>
      <c r="MOA979" s="219">
        <v>42660</v>
      </c>
      <c r="MOB979" s="204" t="s">
        <v>34</v>
      </c>
      <c r="MOC979" s="82" t="s">
        <v>2403</v>
      </c>
      <c r="MOD979" s="219">
        <v>42754</v>
      </c>
      <c r="MOE979" s="220">
        <v>222311</v>
      </c>
      <c r="MOF979" s="219">
        <v>42765</v>
      </c>
      <c r="MOG979" s="103"/>
      <c r="MOH979" s="104" t="s">
        <v>30</v>
      </c>
      <c r="MOI979" s="76" t="s">
        <v>341</v>
      </c>
      <c r="MOJ979" s="76" t="s">
        <v>24</v>
      </c>
      <c r="MOK979" s="76" t="s">
        <v>300</v>
      </c>
      <c r="MOL979" s="104" t="s">
        <v>24</v>
      </c>
      <c r="MOM979" s="191">
        <v>131291732</v>
      </c>
      <c r="MON979" s="77" t="s">
        <v>2401</v>
      </c>
      <c r="MOO979" s="217">
        <v>2652858.2999999998</v>
      </c>
      <c r="MOP979" s="218" t="s">
        <v>2402</v>
      </c>
      <c r="MOQ979" s="219">
        <v>42660</v>
      </c>
      <c r="MOR979" s="204" t="s">
        <v>34</v>
      </c>
      <c r="MOS979" s="82" t="s">
        <v>2403</v>
      </c>
      <c r="MOT979" s="219">
        <v>42754</v>
      </c>
      <c r="MOU979" s="220">
        <v>222311</v>
      </c>
      <c r="MOV979" s="219">
        <v>42765</v>
      </c>
      <c r="MOW979" s="103"/>
      <c r="MOX979" s="104" t="s">
        <v>30</v>
      </c>
      <c r="MOY979" s="76" t="s">
        <v>341</v>
      </c>
      <c r="MOZ979" s="76" t="s">
        <v>24</v>
      </c>
      <c r="MPA979" s="76" t="s">
        <v>300</v>
      </c>
      <c r="MPB979" s="104" t="s">
        <v>24</v>
      </c>
      <c r="MPC979" s="191">
        <v>131291732</v>
      </c>
      <c r="MPD979" s="77" t="s">
        <v>2401</v>
      </c>
      <c r="MPE979" s="217">
        <v>2652858.2999999998</v>
      </c>
      <c r="MPF979" s="218" t="s">
        <v>2402</v>
      </c>
      <c r="MPG979" s="219">
        <v>42660</v>
      </c>
      <c r="MPH979" s="204" t="s">
        <v>34</v>
      </c>
      <c r="MPI979" s="82" t="s">
        <v>2403</v>
      </c>
      <c r="MPJ979" s="219">
        <v>42754</v>
      </c>
      <c r="MPK979" s="220">
        <v>222311</v>
      </c>
      <c r="MPL979" s="219">
        <v>42765</v>
      </c>
      <c r="MPM979" s="103"/>
      <c r="MPN979" s="104" t="s">
        <v>30</v>
      </c>
      <c r="MPO979" s="76" t="s">
        <v>341</v>
      </c>
      <c r="MPP979" s="76" t="s">
        <v>24</v>
      </c>
      <c r="MPQ979" s="76" t="s">
        <v>300</v>
      </c>
      <c r="MPR979" s="104" t="s">
        <v>24</v>
      </c>
      <c r="MPS979" s="191">
        <v>131291732</v>
      </c>
      <c r="MPT979" s="77" t="s">
        <v>2401</v>
      </c>
      <c r="MPU979" s="217">
        <v>2652858.2999999998</v>
      </c>
      <c r="MPV979" s="218" t="s">
        <v>2402</v>
      </c>
      <c r="MPW979" s="219">
        <v>42660</v>
      </c>
      <c r="MPX979" s="204" t="s">
        <v>34</v>
      </c>
      <c r="MPY979" s="82" t="s">
        <v>2403</v>
      </c>
      <c r="MPZ979" s="219">
        <v>42754</v>
      </c>
      <c r="MQA979" s="220">
        <v>222311</v>
      </c>
      <c r="MQB979" s="219">
        <v>42765</v>
      </c>
      <c r="MQC979" s="103"/>
      <c r="MQD979" s="104" t="s">
        <v>30</v>
      </c>
      <c r="MQE979" s="76" t="s">
        <v>341</v>
      </c>
      <c r="MQF979" s="76" t="s">
        <v>24</v>
      </c>
      <c r="MQG979" s="76" t="s">
        <v>300</v>
      </c>
      <c r="MQH979" s="104" t="s">
        <v>24</v>
      </c>
      <c r="MQI979" s="191">
        <v>131291732</v>
      </c>
      <c r="MQJ979" s="77" t="s">
        <v>2401</v>
      </c>
      <c r="MQK979" s="217">
        <v>2652858.2999999998</v>
      </c>
      <c r="MQL979" s="218" t="s">
        <v>2402</v>
      </c>
      <c r="MQM979" s="219">
        <v>42660</v>
      </c>
      <c r="MQN979" s="204" t="s">
        <v>34</v>
      </c>
      <c r="MQO979" s="82" t="s">
        <v>2403</v>
      </c>
      <c r="MQP979" s="219">
        <v>42754</v>
      </c>
      <c r="MQQ979" s="220">
        <v>222311</v>
      </c>
      <c r="MQR979" s="219">
        <v>42765</v>
      </c>
      <c r="MQS979" s="103"/>
      <c r="MQT979" s="104" t="s">
        <v>30</v>
      </c>
      <c r="MQU979" s="76" t="s">
        <v>341</v>
      </c>
      <c r="MQV979" s="76" t="s">
        <v>24</v>
      </c>
      <c r="MQW979" s="76" t="s">
        <v>300</v>
      </c>
      <c r="MQX979" s="104" t="s">
        <v>24</v>
      </c>
      <c r="MQY979" s="191">
        <v>131291732</v>
      </c>
      <c r="MQZ979" s="77" t="s">
        <v>2401</v>
      </c>
      <c r="MRA979" s="217">
        <v>2652858.2999999998</v>
      </c>
      <c r="MRB979" s="218" t="s">
        <v>2402</v>
      </c>
      <c r="MRC979" s="219">
        <v>42660</v>
      </c>
      <c r="MRD979" s="204" t="s">
        <v>34</v>
      </c>
      <c r="MRE979" s="82" t="s">
        <v>2403</v>
      </c>
      <c r="MRF979" s="219">
        <v>42754</v>
      </c>
      <c r="MRG979" s="220">
        <v>222311</v>
      </c>
      <c r="MRH979" s="219">
        <v>42765</v>
      </c>
      <c r="MRI979" s="103"/>
      <c r="MRJ979" s="104" t="s">
        <v>30</v>
      </c>
      <c r="MRK979" s="76" t="s">
        <v>341</v>
      </c>
      <c r="MRL979" s="76" t="s">
        <v>24</v>
      </c>
      <c r="MRM979" s="76" t="s">
        <v>300</v>
      </c>
      <c r="MRN979" s="104" t="s">
        <v>24</v>
      </c>
      <c r="MRO979" s="191">
        <v>131291732</v>
      </c>
      <c r="MRP979" s="77" t="s">
        <v>2401</v>
      </c>
      <c r="MRQ979" s="217">
        <v>2652858.2999999998</v>
      </c>
      <c r="MRR979" s="218" t="s">
        <v>2402</v>
      </c>
      <c r="MRS979" s="219">
        <v>42660</v>
      </c>
      <c r="MRT979" s="204" t="s">
        <v>34</v>
      </c>
      <c r="MRU979" s="82" t="s">
        <v>2403</v>
      </c>
      <c r="MRV979" s="219">
        <v>42754</v>
      </c>
      <c r="MRW979" s="220">
        <v>222311</v>
      </c>
      <c r="MRX979" s="219">
        <v>42765</v>
      </c>
      <c r="MRY979" s="103"/>
      <c r="MRZ979" s="104" t="s">
        <v>30</v>
      </c>
      <c r="MSA979" s="76" t="s">
        <v>341</v>
      </c>
      <c r="MSB979" s="76" t="s">
        <v>24</v>
      </c>
      <c r="MSC979" s="76" t="s">
        <v>300</v>
      </c>
      <c r="MSD979" s="104" t="s">
        <v>24</v>
      </c>
      <c r="MSE979" s="191">
        <v>131291732</v>
      </c>
      <c r="MSF979" s="77" t="s">
        <v>2401</v>
      </c>
      <c r="MSG979" s="217">
        <v>2652858.2999999998</v>
      </c>
      <c r="MSH979" s="218" t="s">
        <v>2402</v>
      </c>
      <c r="MSI979" s="219">
        <v>42660</v>
      </c>
      <c r="MSJ979" s="204" t="s">
        <v>34</v>
      </c>
      <c r="MSK979" s="82" t="s">
        <v>2403</v>
      </c>
      <c r="MSL979" s="219">
        <v>42754</v>
      </c>
      <c r="MSM979" s="220">
        <v>222311</v>
      </c>
      <c r="MSN979" s="219">
        <v>42765</v>
      </c>
      <c r="MSO979" s="103"/>
      <c r="MSP979" s="104" t="s">
        <v>30</v>
      </c>
      <c r="MSQ979" s="76" t="s">
        <v>341</v>
      </c>
      <c r="MSR979" s="76" t="s">
        <v>24</v>
      </c>
      <c r="MSS979" s="76" t="s">
        <v>300</v>
      </c>
      <c r="MST979" s="104" t="s">
        <v>24</v>
      </c>
      <c r="MSU979" s="191">
        <v>131291732</v>
      </c>
      <c r="MSV979" s="77" t="s">
        <v>2401</v>
      </c>
      <c r="MSW979" s="217">
        <v>2652858.2999999998</v>
      </c>
      <c r="MSX979" s="218" t="s">
        <v>2402</v>
      </c>
      <c r="MSY979" s="219">
        <v>42660</v>
      </c>
      <c r="MSZ979" s="204" t="s">
        <v>34</v>
      </c>
      <c r="MTA979" s="82" t="s">
        <v>2403</v>
      </c>
      <c r="MTB979" s="219">
        <v>42754</v>
      </c>
      <c r="MTC979" s="220">
        <v>222311</v>
      </c>
      <c r="MTD979" s="219">
        <v>42765</v>
      </c>
      <c r="MTE979" s="103"/>
      <c r="MTF979" s="104" t="s">
        <v>30</v>
      </c>
      <c r="MTG979" s="76" t="s">
        <v>341</v>
      </c>
      <c r="MTH979" s="76" t="s">
        <v>24</v>
      </c>
      <c r="MTI979" s="76" t="s">
        <v>300</v>
      </c>
      <c r="MTJ979" s="104" t="s">
        <v>24</v>
      </c>
      <c r="MTK979" s="191">
        <v>131291732</v>
      </c>
      <c r="MTL979" s="77" t="s">
        <v>2401</v>
      </c>
      <c r="MTM979" s="217">
        <v>2652858.2999999998</v>
      </c>
      <c r="MTN979" s="218" t="s">
        <v>2402</v>
      </c>
      <c r="MTO979" s="219">
        <v>42660</v>
      </c>
      <c r="MTP979" s="204" t="s">
        <v>34</v>
      </c>
      <c r="MTQ979" s="82" t="s">
        <v>2403</v>
      </c>
      <c r="MTR979" s="219">
        <v>42754</v>
      </c>
      <c r="MTS979" s="220">
        <v>222311</v>
      </c>
      <c r="MTT979" s="219">
        <v>42765</v>
      </c>
      <c r="MTU979" s="103"/>
      <c r="MTV979" s="104" t="s">
        <v>30</v>
      </c>
      <c r="MTW979" s="76" t="s">
        <v>341</v>
      </c>
      <c r="MTX979" s="76" t="s">
        <v>24</v>
      </c>
      <c r="MTY979" s="76" t="s">
        <v>300</v>
      </c>
      <c r="MTZ979" s="104" t="s">
        <v>24</v>
      </c>
      <c r="MUA979" s="191">
        <v>131291732</v>
      </c>
      <c r="MUB979" s="77" t="s">
        <v>2401</v>
      </c>
      <c r="MUC979" s="217">
        <v>2652858.2999999998</v>
      </c>
      <c r="MUD979" s="218" t="s">
        <v>2402</v>
      </c>
      <c r="MUE979" s="219">
        <v>42660</v>
      </c>
      <c r="MUF979" s="204" t="s">
        <v>34</v>
      </c>
      <c r="MUG979" s="82" t="s">
        <v>2403</v>
      </c>
      <c r="MUH979" s="219">
        <v>42754</v>
      </c>
      <c r="MUI979" s="220">
        <v>222311</v>
      </c>
      <c r="MUJ979" s="219">
        <v>42765</v>
      </c>
      <c r="MUK979" s="103"/>
      <c r="MUL979" s="104" t="s">
        <v>30</v>
      </c>
      <c r="MUM979" s="76" t="s">
        <v>341</v>
      </c>
      <c r="MUN979" s="76" t="s">
        <v>24</v>
      </c>
      <c r="MUO979" s="76" t="s">
        <v>300</v>
      </c>
      <c r="MUP979" s="104" t="s">
        <v>24</v>
      </c>
      <c r="MUQ979" s="191">
        <v>131291732</v>
      </c>
      <c r="MUR979" s="77" t="s">
        <v>2401</v>
      </c>
      <c r="MUS979" s="217">
        <v>2652858.2999999998</v>
      </c>
      <c r="MUT979" s="218" t="s">
        <v>2402</v>
      </c>
      <c r="MUU979" s="219">
        <v>42660</v>
      </c>
      <c r="MUV979" s="204" t="s">
        <v>34</v>
      </c>
      <c r="MUW979" s="82" t="s">
        <v>2403</v>
      </c>
      <c r="MUX979" s="219">
        <v>42754</v>
      </c>
      <c r="MUY979" s="220">
        <v>222311</v>
      </c>
      <c r="MUZ979" s="219">
        <v>42765</v>
      </c>
      <c r="MVA979" s="103"/>
      <c r="MVB979" s="104" t="s">
        <v>30</v>
      </c>
      <c r="MVC979" s="76" t="s">
        <v>341</v>
      </c>
      <c r="MVD979" s="76" t="s">
        <v>24</v>
      </c>
      <c r="MVE979" s="76" t="s">
        <v>300</v>
      </c>
      <c r="MVF979" s="104" t="s">
        <v>24</v>
      </c>
      <c r="MVG979" s="191">
        <v>131291732</v>
      </c>
      <c r="MVH979" s="77" t="s">
        <v>2401</v>
      </c>
      <c r="MVI979" s="217">
        <v>2652858.2999999998</v>
      </c>
      <c r="MVJ979" s="218" t="s">
        <v>2402</v>
      </c>
      <c r="MVK979" s="219">
        <v>42660</v>
      </c>
      <c r="MVL979" s="204" t="s">
        <v>34</v>
      </c>
      <c r="MVM979" s="82" t="s">
        <v>2403</v>
      </c>
      <c r="MVN979" s="219">
        <v>42754</v>
      </c>
      <c r="MVO979" s="220">
        <v>222311</v>
      </c>
      <c r="MVP979" s="219">
        <v>42765</v>
      </c>
      <c r="MVQ979" s="103"/>
      <c r="MVR979" s="104" t="s">
        <v>30</v>
      </c>
      <c r="MVS979" s="76" t="s">
        <v>341</v>
      </c>
      <c r="MVT979" s="76" t="s">
        <v>24</v>
      </c>
      <c r="MVU979" s="76" t="s">
        <v>300</v>
      </c>
      <c r="MVV979" s="104" t="s">
        <v>24</v>
      </c>
      <c r="MVW979" s="191">
        <v>131291732</v>
      </c>
      <c r="MVX979" s="77" t="s">
        <v>2401</v>
      </c>
      <c r="MVY979" s="217">
        <v>2652858.2999999998</v>
      </c>
      <c r="MVZ979" s="218" t="s">
        <v>2402</v>
      </c>
      <c r="MWA979" s="219">
        <v>42660</v>
      </c>
      <c r="MWB979" s="204" t="s">
        <v>34</v>
      </c>
      <c r="MWC979" s="82" t="s">
        <v>2403</v>
      </c>
      <c r="MWD979" s="219">
        <v>42754</v>
      </c>
      <c r="MWE979" s="220">
        <v>222311</v>
      </c>
      <c r="MWF979" s="219">
        <v>42765</v>
      </c>
      <c r="MWG979" s="103"/>
      <c r="MWH979" s="104" t="s">
        <v>30</v>
      </c>
      <c r="MWI979" s="76" t="s">
        <v>341</v>
      </c>
      <c r="MWJ979" s="76" t="s">
        <v>24</v>
      </c>
      <c r="MWK979" s="76" t="s">
        <v>300</v>
      </c>
      <c r="MWL979" s="104" t="s">
        <v>24</v>
      </c>
      <c r="MWM979" s="191">
        <v>131291732</v>
      </c>
      <c r="MWN979" s="77" t="s">
        <v>2401</v>
      </c>
      <c r="MWO979" s="217">
        <v>2652858.2999999998</v>
      </c>
      <c r="MWP979" s="218" t="s">
        <v>2402</v>
      </c>
      <c r="MWQ979" s="219">
        <v>42660</v>
      </c>
      <c r="MWR979" s="204" t="s">
        <v>34</v>
      </c>
      <c r="MWS979" s="82" t="s">
        <v>2403</v>
      </c>
      <c r="MWT979" s="219">
        <v>42754</v>
      </c>
      <c r="MWU979" s="220">
        <v>222311</v>
      </c>
      <c r="MWV979" s="219">
        <v>42765</v>
      </c>
      <c r="MWW979" s="103"/>
      <c r="MWX979" s="104" t="s">
        <v>30</v>
      </c>
      <c r="MWY979" s="76" t="s">
        <v>341</v>
      </c>
      <c r="MWZ979" s="76" t="s">
        <v>24</v>
      </c>
      <c r="MXA979" s="76" t="s">
        <v>300</v>
      </c>
      <c r="MXB979" s="104" t="s">
        <v>24</v>
      </c>
      <c r="MXC979" s="191">
        <v>131291732</v>
      </c>
      <c r="MXD979" s="77" t="s">
        <v>2401</v>
      </c>
      <c r="MXE979" s="217">
        <v>2652858.2999999998</v>
      </c>
      <c r="MXF979" s="218" t="s">
        <v>2402</v>
      </c>
      <c r="MXG979" s="219">
        <v>42660</v>
      </c>
      <c r="MXH979" s="204" t="s">
        <v>34</v>
      </c>
      <c r="MXI979" s="82" t="s">
        <v>2403</v>
      </c>
      <c r="MXJ979" s="219">
        <v>42754</v>
      </c>
      <c r="MXK979" s="220">
        <v>222311</v>
      </c>
      <c r="MXL979" s="219">
        <v>42765</v>
      </c>
      <c r="MXM979" s="103"/>
      <c r="MXN979" s="104" t="s">
        <v>30</v>
      </c>
      <c r="MXO979" s="76" t="s">
        <v>341</v>
      </c>
      <c r="MXP979" s="76" t="s">
        <v>24</v>
      </c>
      <c r="MXQ979" s="76" t="s">
        <v>300</v>
      </c>
      <c r="MXR979" s="104" t="s">
        <v>24</v>
      </c>
      <c r="MXS979" s="191">
        <v>131291732</v>
      </c>
      <c r="MXT979" s="77" t="s">
        <v>2401</v>
      </c>
      <c r="MXU979" s="217">
        <v>2652858.2999999998</v>
      </c>
      <c r="MXV979" s="218" t="s">
        <v>2402</v>
      </c>
      <c r="MXW979" s="219">
        <v>42660</v>
      </c>
      <c r="MXX979" s="204" t="s">
        <v>34</v>
      </c>
      <c r="MXY979" s="82" t="s">
        <v>2403</v>
      </c>
      <c r="MXZ979" s="219">
        <v>42754</v>
      </c>
      <c r="MYA979" s="220">
        <v>222311</v>
      </c>
      <c r="MYB979" s="219">
        <v>42765</v>
      </c>
      <c r="MYC979" s="103"/>
      <c r="MYD979" s="104" t="s">
        <v>30</v>
      </c>
      <c r="MYE979" s="76" t="s">
        <v>341</v>
      </c>
      <c r="MYF979" s="76" t="s">
        <v>24</v>
      </c>
      <c r="MYG979" s="76" t="s">
        <v>300</v>
      </c>
      <c r="MYH979" s="104" t="s">
        <v>24</v>
      </c>
      <c r="MYI979" s="191">
        <v>131291732</v>
      </c>
      <c r="MYJ979" s="77" t="s">
        <v>2401</v>
      </c>
      <c r="MYK979" s="217">
        <v>2652858.2999999998</v>
      </c>
      <c r="MYL979" s="218" t="s">
        <v>2402</v>
      </c>
      <c r="MYM979" s="219">
        <v>42660</v>
      </c>
      <c r="MYN979" s="204" t="s">
        <v>34</v>
      </c>
      <c r="MYO979" s="82" t="s">
        <v>2403</v>
      </c>
      <c r="MYP979" s="219">
        <v>42754</v>
      </c>
      <c r="MYQ979" s="220">
        <v>222311</v>
      </c>
      <c r="MYR979" s="219">
        <v>42765</v>
      </c>
      <c r="MYS979" s="103"/>
      <c r="MYT979" s="104" t="s">
        <v>30</v>
      </c>
      <c r="MYU979" s="76" t="s">
        <v>341</v>
      </c>
      <c r="MYV979" s="76" t="s">
        <v>24</v>
      </c>
      <c r="MYW979" s="76" t="s">
        <v>300</v>
      </c>
      <c r="MYX979" s="104" t="s">
        <v>24</v>
      </c>
      <c r="MYY979" s="191">
        <v>131291732</v>
      </c>
      <c r="MYZ979" s="77" t="s">
        <v>2401</v>
      </c>
      <c r="MZA979" s="217">
        <v>2652858.2999999998</v>
      </c>
      <c r="MZB979" s="218" t="s">
        <v>2402</v>
      </c>
      <c r="MZC979" s="219">
        <v>42660</v>
      </c>
      <c r="MZD979" s="204" t="s">
        <v>34</v>
      </c>
      <c r="MZE979" s="82" t="s">
        <v>2403</v>
      </c>
      <c r="MZF979" s="219">
        <v>42754</v>
      </c>
      <c r="MZG979" s="220">
        <v>222311</v>
      </c>
      <c r="MZH979" s="219">
        <v>42765</v>
      </c>
      <c r="MZI979" s="103"/>
      <c r="MZJ979" s="104" t="s">
        <v>30</v>
      </c>
      <c r="MZK979" s="76" t="s">
        <v>341</v>
      </c>
      <c r="MZL979" s="76" t="s">
        <v>24</v>
      </c>
      <c r="MZM979" s="76" t="s">
        <v>300</v>
      </c>
      <c r="MZN979" s="104" t="s">
        <v>24</v>
      </c>
      <c r="MZO979" s="191">
        <v>131291732</v>
      </c>
      <c r="MZP979" s="77" t="s">
        <v>2401</v>
      </c>
      <c r="MZQ979" s="217">
        <v>2652858.2999999998</v>
      </c>
      <c r="MZR979" s="218" t="s">
        <v>2402</v>
      </c>
      <c r="MZS979" s="219">
        <v>42660</v>
      </c>
      <c r="MZT979" s="204" t="s">
        <v>34</v>
      </c>
      <c r="MZU979" s="82" t="s">
        <v>2403</v>
      </c>
      <c r="MZV979" s="219">
        <v>42754</v>
      </c>
      <c r="MZW979" s="220">
        <v>222311</v>
      </c>
      <c r="MZX979" s="219">
        <v>42765</v>
      </c>
      <c r="MZY979" s="103"/>
      <c r="MZZ979" s="104" t="s">
        <v>30</v>
      </c>
      <c r="NAA979" s="76" t="s">
        <v>341</v>
      </c>
      <c r="NAB979" s="76" t="s">
        <v>24</v>
      </c>
      <c r="NAC979" s="76" t="s">
        <v>300</v>
      </c>
      <c r="NAD979" s="104" t="s">
        <v>24</v>
      </c>
      <c r="NAE979" s="191">
        <v>131291732</v>
      </c>
      <c r="NAF979" s="77" t="s">
        <v>2401</v>
      </c>
      <c r="NAG979" s="217">
        <v>2652858.2999999998</v>
      </c>
      <c r="NAH979" s="218" t="s">
        <v>2402</v>
      </c>
      <c r="NAI979" s="219">
        <v>42660</v>
      </c>
      <c r="NAJ979" s="204" t="s">
        <v>34</v>
      </c>
      <c r="NAK979" s="82" t="s">
        <v>2403</v>
      </c>
      <c r="NAL979" s="219">
        <v>42754</v>
      </c>
      <c r="NAM979" s="220">
        <v>222311</v>
      </c>
      <c r="NAN979" s="219">
        <v>42765</v>
      </c>
      <c r="NAO979" s="103"/>
      <c r="NAP979" s="104" t="s">
        <v>30</v>
      </c>
      <c r="NAQ979" s="76" t="s">
        <v>341</v>
      </c>
      <c r="NAR979" s="76" t="s">
        <v>24</v>
      </c>
      <c r="NAS979" s="76" t="s">
        <v>300</v>
      </c>
      <c r="NAT979" s="104" t="s">
        <v>24</v>
      </c>
      <c r="NAU979" s="191">
        <v>131291732</v>
      </c>
      <c r="NAV979" s="77" t="s">
        <v>2401</v>
      </c>
      <c r="NAW979" s="217">
        <v>2652858.2999999998</v>
      </c>
      <c r="NAX979" s="218" t="s">
        <v>2402</v>
      </c>
      <c r="NAY979" s="219">
        <v>42660</v>
      </c>
      <c r="NAZ979" s="204" t="s">
        <v>34</v>
      </c>
      <c r="NBA979" s="82" t="s">
        <v>2403</v>
      </c>
      <c r="NBB979" s="219">
        <v>42754</v>
      </c>
      <c r="NBC979" s="220">
        <v>222311</v>
      </c>
      <c r="NBD979" s="219">
        <v>42765</v>
      </c>
      <c r="NBE979" s="103"/>
      <c r="NBF979" s="104" t="s">
        <v>30</v>
      </c>
      <c r="NBG979" s="76" t="s">
        <v>341</v>
      </c>
      <c r="NBH979" s="76" t="s">
        <v>24</v>
      </c>
      <c r="NBI979" s="76" t="s">
        <v>300</v>
      </c>
      <c r="NBJ979" s="104" t="s">
        <v>24</v>
      </c>
      <c r="NBK979" s="191">
        <v>131291732</v>
      </c>
      <c r="NBL979" s="77" t="s">
        <v>2401</v>
      </c>
      <c r="NBM979" s="217">
        <v>2652858.2999999998</v>
      </c>
      <c r="NBN979" s="218" t="s">
        <v>2402</v>
      </c>
      <c r="NBO979" s="219">
        <v>42660</v>
      </c>
      <c r="NBP979" s="204" t="s">
        <v>34</v>
      </c>
      <c r="NBQ979" s="82" t="s">
        <v>2403</v>
      </c>
      <c r="NBR979" s="219">
        <v>42754</v>
      </c>
      <c r="NBS979" s="220">
        <v>222311</v>
      </c>
      <c r="NBT979" s="219">
        <v>42765</v>
      </c>
      <c r="NBU979" s="103"/>
      <c r="NBV979" s="104" t="s">
        <v>30</v>
      </c>
      <c r="NBW979" s="76" t="s">
        <v>341</v>
      </c>
      <c r="NBX979" s="76" t="s">
        <v>24</v>
      </c>
      <c r="NBY979" s="76" t="s">
        <v>300</v>
      </c>
      <c r="NBZ979" s="104" t="s">
        <v>24</v>
      </c>
      <c r="NCA979" s="191">
        <v>131291732</v>
      </c>
      <c r="NCB979" s="77" t="s">
        <v>2401</v>
      </c>
      <c r="NCC979" s="217">
        <v>2652858.2999999998</v>
      </c>
      <c r="NCD979" s="218" t="s">
        <v>2402</v>
      </c>
      <c r="NCE979" s="219">
        <v>42660</v>
      </c>
      <c r="NCF979" s="204" t="s">
        <v>34</v>
      </c>
      <c r="NCG979" s="82" t="s">
        <v>2403</v>
      </c>
      <c r="NCH979" s="219">
        <v>42754</v>
      </c>
      <c r="NCI979" s="220">
        <v>222311</v>
      </c>
      <c r="NCJ979" s="219">
        <v>42765</v>
      </c>
      <c r="NCK979" s="103"/>
      <c r="NCL979" s="104" t="s">
        <v>30</v>
      </c>
      <c r="NCM979" s="76" t="s">
        <v>341</v>
      </c>
      <c r="NCN979" s="76" t="s">
        <v>24</v>
      </c>
      <c r="NCO979" s="76" t="s">
        <v>300</v>
      </c>
      <c r="NCP979" s="104" t="s">
        <v>24</v>
      </c>
      <c r="NCQ979" s="191">
        <v>131291732</v>
      </c>
      <c r="NCR979" s="77" t="s">
        <v>2401</v>
      </c>
      <c r="NCS979" s="217">
        <v>2652858.2999999998</v>
      </c>
      <c r="NCT979" s="218" t="s">
        <v>2402</v>
      </c>
      <c r="NCU979" s="219">
        <v>42660</v>
      </c>
      <c r="NCV979" s="204" t="s">
        <v>34</v>
      </c>
      <c r="NCW979" s="82" t="s">
        <v>2403</v>
      </c>
      <c r="NCX979" s="219">
        <v>42754</v>
      </c>
      <c r="NCY979" s="220">
        <v>222311</v>
      </c>
      <c r="NCZ979" s="219">
        <v>42765</v>
      </c>
      <c r="NDA979" s="103"/>
      <c r="NDB979" s="104" t="s">
        <v>30</v>
      </c>
      <c r="NDC979" s="76" t="s">
        <v>341</v>
      </c>
      <c r="NDD979" s="76" t="s">
        <v>24</v>
      </c>
      <c r="NDE979" s="76" t="s">
        <v>300</v>
      </c>
      <c r="NDF979" s="104" t="s">
        <v>24</v>
      </c>
      <c r="NDG979" s="191">
        <v>131291732</v>
      </c>
      <c r="NDH979" s="77" t="s">
        <v>2401</v>
      </c>
      <c r="NDI979" s="217">
        <v>2652858.2999999998</v>
      </c>
      <c r="NDJ979" s="218" t="s">
        <v>2402</v>
      </c>
      <c r="NDK979" s="219">
        <v>42660</v>
      </c>
      <c r="NDL979" s="204" t="s">
        <v>34</v>
      </c>
      <c r="NDM979" s="82" t="s">
        <v>2403</v>
      </c>
      <c r="NDN979" s="219">
        <v>42754</v>
      </c>
      <c r="NDO979" s="220">
        <v>222311</v>
      </c>
      <c r="NDP979" s="219">
        <v>42765</v>
      </c>
      <c r="NDQ979" s="103"/>
      <c r="NDR979" s="104" t="s">
        <v>30</v>
      </c>
      <c r="NDS979" s="76" t="s">
        <v>341</v>
      </c>
      <c r="NDT979" s="76" t="s">
        <v>24</v>
      </c>
      <c r="NDU979" s="76" t="s">
        <v>300</v>
      </c>
      <c r="NDV979" s="104" t="s">
        <v>24</v>
      </c>
      <c r="NDW979" s="191">
        <v>131291732</v>
      </c>
      <c r="NDX979" s="77" t="s">
        <v>2401</v>
      </c>
      <c r="NDY979" s="217">
        <v>2652858.2999999998</v>
      </c>
      <c r="NDZ979" s="218" t="s">
        <v>2402</v>
      </c>
      <c r="NEA979" s="219">
        <v>42660</v>
      </c>
      <c r="NEB979" s="204" t="s">
        <v>34</v>
      </c>
      <c r="NEC979" s="82" t="s">
        <v>2403</v>
      </c>
      <c r="NED979" s="219">
        <v>42754</v>
      </c>
      <c r="NEE979" s="220">
        <v>222311</v>
      </c>
      <c r="NEF979" s="219">
        <v>42765</v>
      </c>
      <c r="NEG979" s="103"/>
      <c r="NEH979" s="104" t="s">
        <v>30</v>
      </c>
      <c r="NEI979" s="76" t="s">
        <v>341</v>
      </c>
      <c r="NEJ979" s="76" t="s">
        <v>24</v>
      </c>
      <c r="NEK979" s="76" t="s">
        <v>300</v>
      </c>
      <c r="NEL979" s="104" t="s">
        <v>24</v>
      </c>
      <c r="NEM979" s="191">
        <v>131291732</v>
      </c>
      <c r="NEN979" s="77" t="s">
        <v>2401</v>
      </c>
      <c r="NEO979" s="217">
        <v>2652858.2999999998</v>
      </c>
      <c r="NEP979" s="218" t="s">
        <v>2402</v>
      </c>
      <c r="NEQ979" s="219">
        <v>42660</v>
      </c>
      <c r="NER979" s="204" t="s">
        <v>34</v>
      </c>
      <c r="NES979" s="82" t="s">
        <v>2403</v>
      </c>
      <c r="NET979" s="219">
        <v>42754</v>
      </c>
      <c r="NEU979" s="220">
        <v>222311</v>
      </c>
      <c r="NEV979" s="219">
        <v>42765</v>
      </c>
      <c r="NEW979" s="103"/>
      <c r="NEX979" s="104" t="s">
        <v>30</v>
      </c>
      <c r="NEY979" s="76" t="s">
        <v>341</v>
      </c>
      <c r="NEZ979" s="76" t="s">
        <v>24</v>
      </c>
      <c r="NFA979" s="76" t="s">
        <v>300</v>
      </c>
      <c r="NFB979" s="104" t="s">
        <v>24</v>
      </c>
      <c r="NFC979" s="191">
        <v>131291732</v>
      </c>
      <c r="NFD979" s="77" t="s">
        <v>2401</v>
      </c>
      <c r="NFE979" s="217">
        <v>2652858.2999999998</v>
      </c>
      <c r="NFF979" s="218" t="s">
        <v>2402</v>
      </c>
      <c r="NFG979" s="219">
        <v>42660</v>
      </c>
      <c r="NFH979" s="204" t="s">
        <v>34</v>
      </c>
      <c r="NFI979" s="82" t="s">
        <v>2403</v>
      </c>
      <c r="NFJ979" s="219">
        <v>42754</v>
      </c>
      <c r="NFK979" s="220">
        <v>222311</v>
      </c>
      <c r="NFL979" s="219">
        <v>42765</v>
      </c>
      <c r="NFM979" s="103"/>
      <c r="NFN979" s="104" t="s">
        <v>30</v>
      </c>
      <c r="NFO979" s="76" t="s">
        <v>341</v>
      </c>
      <c r="NFP979" s="76" t="s">
        <v>24</v>
      </c>
      <c r="NFQ979" s="76" t="s">
        <v>300</v>
      </c>
      <c r="NFR979" s="104" t="s">
        <v>24</v>
      </c>
      <c r="NFS979" s="191">
        <v>131291732</v>
      </c>
      <c r="NFT979" s="77" t="s">
        <v>2401</v>
      </c>
      <c r="NFU979" s="217">
        <v>2652858.2999999998</v>
      </c>
      <c r="NFV979" s="218" t="s">
        <v>2402</v>
      </c>
      <c r="NFW979" s="219">
        <v>42660</v>
      </c>
      <c r="NFX979" s="204" t="s">
        <v>34</v>
      </c>
      <c r="NFY979" s="82" t="s">
        <v>2403</v>
      </c>
      <c r="NFZ979" s="219">
        <v>42754</v>
      </c>
      <c r="NGA979" s="220">
        <v>222311</v>
      </c>
      <c r="NGB979" s="219">
        <v>42765</v>
      </c>
      <c r="NGC979" s="103"/>
      <c r="NGD979" s="104" t="s">
        <v>30</v>
      </c>
      <c r="NGE979" s="76" t="s">
        <v>341</v>
      </c>
      <c r="NGF979" s="76" t="s">
        <v>24</v>
      </c>
      <c r="NGG979" s="76" t="s">
        <v>300</v>
      </c>
      <c r="NGH979" s="104" t="s">
        <v>24</v>
      </c>
      <c r="NGI979" s="191">
        <v>131291732</v>
      </c>
      <c r="NGJ979" s="77" t="s">
        <v>2401</v>
      </c>
      <c r="NGK979" s="217">
        <v>2652858.2999999998</v>
      </c>
      <c r="NGL979" s="218" t="s">
        <v>2402</v>
      </c>
      <c r="NGM979" s="219">
        <v>42660</v>
      </c>
      <c r="NGN979" s="204" t="s">
        <v>34</v>
      </c>
      <c r="NGO979" s="82" t="s">
        <v>2403</v>
      </c>
      <c r="NGP979" s="219">
        <v>42754</v>
      </c>
      <c r="NGQ979" s="220">
        <v>222311</v>
      </c>
      <c r="NGR979" s="219">
        <v>42765</v>
      </c>
      <c r="NGS979" s="103"/>
      <c r="NGT979" s="104" t="s">
        <v>30</v>
      </c>
      <c r="NGU979" s="76" t="s">
        <v>341</v>
      </c>
      <c r="NGV979" s="76" t="s">
        <v>24</v>
      </c>
      <c r="NGW979" s="76" t="s">
        <v>300</v>
      </c>
      <c r="NGX979" s="104" t="s">
        <v>24</v>
      </c>
      <c r="NGY979" s="191">
        <v>131291732</v>
      </c>
      <c r="NGZ979" s="77" t="s">
        <v>2401</v>
      </c>
      <c r="NHA979" s="217">
        <v>2652858.2999999998</v>
      </c>
      <c r="NHB979" s="218" t="s">
        <v>2402</v>
      </c>
      <c r="NHC979" s="219">
        <v>42660</v>
      </c>
      <c r="NHD979" s="204" t="s">
        <v>34</v>
      </c>
      <c r="NHE979" s="82" t="s">
        <v>2403</v>
      </c>
      <c r="NHF979" s="219">
        <v>42754</v>
      </c>
      <c r="NHG979" s="220">
        <v>222311</v>
      </c>
      <c r="NHH979" s="219">
        <v>42765</v>
      </c>
      <c r="NHI979" s="103"/>
      <c r="NHJ979" s="104" t="s">
        <v>30</v>
      </c>
      <c r="NHK979" s="76" t="s">
        <v>341</v>
      </c>
      <c r="NHL979" s="76" t="s">
        <v>24</v>
      </c>
      <c r="NHM979" s="76" t="s">
        <v>300</v>
      </c>
      <c r="NHN979" s="104" t="s">
        <v>24</v>
      </c>
      <c r="NHO979" s="191">
        <v>131291732</v>
      </c>
      <c r="NHP979" s="77" t="s">
        <v>2401</v>
      </c>
      <c r="NHQ979" s="217">
        <v>2652858.2999999998</v>
      </c>
      <c r="NHR979" s="218" t="s">
        <v>2402</v>
      </c>
      <c r="NHS979" s="219">
        <v>42660</v>
      </c>
      <c r="NHT979" s="204" t="s">
        <v>34</v>
      </c>
      <c r="NHU979" s="82" t="s">
        <v>2403</v>
      </c>
      <c r="NHV979" s="219">
        <v>42754</v>
      </c>
      <c r="NHW979" s="220">
        <v>222311</v>
      </c>
      <c r="NHX979" s="219">
        <v>42765</v>
      </c>
      <c r="NHY979" s="103"/>
      <c r="NHZ979" s="104" t="s">
        <v>30</v>
      </c>
      <c r="NIA979" s="76" t="s">
        <v>341</v>
      </c>
      <c r="NIB979" s="76" t="s">
        <v>24</v>
      </c>
      <c r="NIC979" s="76" t="s">
        <v>300</v>
      </c>
      <c r="NID979" s="104" t="s">
        <v>24</v>
      </c>
      <c r="NIE979" s="191">
        <v>131291732</v>
      </c>
      <c r="NIF979" s="77" t="s">
        <v>2401</v>
      </c>
      <c r="NIG979" s="217">
        <v>2652858.2999999998</v>
      </c>
      <c r="NIH979" s="218" t="s">
        <v>2402</v>
      </c>
      <c r="NII979" s="219">
        <v>42660</v>
      </c>
      <c r="NIJ979" s="204" t="s">
        <v>34</v>
      </c>
      <c r="NIK979" s="82" t="s">
        <v>2403</v>
      </c>
      <c r="NIL979" s="219">
        <v>42754</v>
      </c>
      <c r="NIM979" s="220">
        <v>222311</v>
      </c>
      <c r="NIN979" s="219">
        <v>42765</v>
      </c>
      <c r="NIO979" s="103"/>
      <c r="NIP979" s="104" t="s">
        <v>30</v>
      </c>
      <c r="NIQ979" s="76" t="s">
        <v>341</v>
      </c>
      <c r="NIR979" s="76" t="s">
        <v>24</v>
      </c>
      <c r="NIS979" s="76" t="s">
        <v>300</v>
      </c>
      <c r="NIT979" s="104" t="s">
        <v>24</v>
      </c>
      <c r="NIU979" s="191">
        <v>131291732</v>
      </c>
      <c r="NIV979" s="77" t="s">
        <v>2401</v>
      </c>
      <c r="NIW979" s="217">
        <v>2652858.2999999998</v>
      </c>
      <c r="NIX979" s="218" t="s">
        <v>2402</v>
      </c>
      <c r="NIY979" s="219">
        <v>42660</v>
      </c>
      <c r="NIZ979" s="204" t="s">
        <v>34</v>
      </c>
      <c r="NJA979" s="82" t="s">
        <v>2403</v>
      </c>
      <c r="NJB979" s="219">
        <v>42754</v>
      </c>
      <c r="NJC979" s="220">
        <v>222311</v>
      </c>
      <c r="NJD979" s="219">
        <v>42765</v>
      </c>
      <c r="NJE979" s="103"/>
      <c r="NJF979" s="104" t="s">
        <v>30</v>
      </c>
      <c r="NJG979" s="76" t="s">
        <v>341</v>
      </c>
      <c r="NJH979" s="76" t="s">
        <v>24</v>
      </c>
      <c r="NJI979" s="76" t="s">
        <v>300</v>
      </c>
      <c r="NJJ979" s="104" t="s">
        <v>24</v>
      </c>
      <c r="NJK979" s="191">
        <v>131291732</v>
      </c>
      <c r="NJL979" s="77" t="s">
        <v>2401</v>
      </c>
      <c r="NJM979" s="217">
        <v>2652858.2999999998</v>
      </c>
      <c r="NJN979" s="218" t="s">
        <v>2402</v>
      </c>
      <c r="NJO979" s="219">
        <v>42660</v>
      </c>
      <c r="NJP979" s="204" t="s">
        <v>34</v>
      </c>
      <c r="NJQ979" s="82" t="s">
        <v>2403</v>
      </c>
      <c r="NJR979" s="219">
        <v>42754</v>
      </c>
      <c r="NJS979" s="220">
        <v>222311</v>
      </c>
      <c r="NJT979" s="219">
        <v>42765</v>
      </c>
      <c r="NJU979" s="103"/>
      <c r="NJV979" s="104" t="s">
        <v>30</v>
      </c>
      <c r="NJW979" s="76" t="s">
        <v>341</v>
      </c>
      <c r="NJX979" s="76" t="s">
        <v>24</v>
      </c>
      <c r="NJY979" s="76" t="s">
        <v>300</v>
      </c>
      <c r="NJZ979" s="104" t="s">
        <v>24</v>
      </c>
      <c r="NKA979" s="191">
        <v>131291732</v>
      </c>
      <c r="NKB979" s="77" t="s">
        <v>2401</v>
      </c>
      <c r="NKC979" s="217">
        <v>2652858.2999999998</v>
      </c>
      <c r="NKD979" s="218" t="s">
        <v>2402</v>
      </c>
      <c r="NKE979" s="219">
        <v>42660</v>
      </c>
      <c r="NKF979" s="204" t="s">
        <v>34</v>
      </c>
      <c r="NKG979" s="82" t="s">
        <v>2403</v>
      </c>
      <c r="NKH979" s="219">
        <v>42754</v>
      </c>
      <c r="NKI979" s="220">
        <v>222311</v>
      </c>
      <c r="NKJ979" s="219">
        <v>42765</v>
      </c>
      <c r="NKK979" s="103"/>
      <c r="NKL979" s="104" t="s">
        <v>30</v>
      </c>
      <c r="NKM979" s="76" t="s">
        <v>341</v>
      </c>
      <c r="NKN979" s="76" t="s">
        <v>24</v>
      </c>
      <c r="NKO979" s="76" t="s">
        <v>300</v>
      </c>
      <c r="NKP979" s="104" t="s">
        <v>24</v>
      </c>
      <c r="NKQ979" s="191">
        <v>131291732</v>
      </c>
      <c r="NKR979" s="77" t="s">
        <v>2401</v>
      </c>
      <c r="NKS979" s="217">
        <v>2652858.2999999998</v>
      </c>
      <c r="NKT979" s="218" t="s">
        <v>2402</v>
      </c>
      <c r="NKU979" s="219">
        <v>42660</v>
      </c>
      <c r="NKV979" s="204" t="s">
        <v>34</v>
      </c>
      <c r="NKW979" s="82" t="s">
        <v>2403</v>
      </c>
      <c r="NKX979" s="219">
        <v>42754</v>
      </c>
      <c r="NKY979" s="220">
        <v>222311</v>
      </c>
      <c r="NKZ979" s="219">
        <v>42765</v>
      </c>
      <c r="NLA979" s="103"/>
      <c r="NLB979" s="104" t="s">
        <v>30</v>
      </c>
      <c r="NLC979" s="76" t="s">
        <v>341</v>
      </c>
      <c r="NLD979" s="76" t="s">
        <v>24</v>
      </c>
      <c r="NLE979" s="76" t="s">
        <v>300</v>
      </c>
      <c r="NLF979" s="104" t="s">
        <v>24</v>
      </c>
      <c r="NLG979" s="191">
        <v>131291732</v>
      </c>
      <c r="NLH979" s="77" t="s">
        <v>2401</v>
      </c>
      <c r="NLI979" s="217">
        <v>2652858.2999999998</v>
      </c>
      <c r="NLJ979" s="218" t="s">
        <v>2402</v>
      </c>
      <c r="NLK979" s="219">
        <v>42660</v>
      </c>
      <c r="NLL979" s="204" t="s">
        <v>34</v>
      </c>
      <c r="NLM979" s="82" t="s">
        <v>2403</v>
      </c>
      <c r="NLN979" s="219">
        <v>42754</v>
      </c>
      <c r="NLO979" s="220">
        <v>222311</v>
      </c>
      <c r="NLP979" s="219">
        <v>42765</v>
      </c>
      <c r="NLQ979" s="103"/>
      <c r="NLR979" s="104" t="s">
        <v>30</v>
      </c>
      <c r="NLS979" s="76" t="s">
        <v>341</v>
      </c>
      <c r="NLT979" s="76" t="s">
        <v>24</v>
      </c>
      <c r="NLU979" s="76" t="s">
        <v>300</v>
      </c>
      <c r="NLV979" s="104" t="s">
        <v>24</v>
      </c>
      <c r="NLW979" s="191">
        <v>131291732</v>
      </c>
      <c r="NLX979" s="77" t="s">
        <v>2401</v>
      </c>
      <c r="NLY979" s="217">
        <v>2652858.2999999998</v>
      </c>
      <c r="NLZ979" s="218" t="s">
        <v>2402</v>
      </c>
      <c r="NMA979" s="219">
        <v>42660</v>
      </c>
      <c r="NMB979" s="204" t="s">
        <v>34</v>
      </c>
      <c r="NMC979" s="82" t="s">
        <v>2403</v>
      </c>
      <c r="NMD979" s="219">
        <v>42754</v>
      </c>
      <c r="NME979" s="220">
        <v>222311</v>
      </c>
      <c r="NMF979" s="219">
        <v>42765</v>
      </c>
      <c r="NMG979" s="103"/>
      <c r="NMH979" s="104" t="s">
        <v>30</v>
      </c>
      <c r="NMI979" s="76" t="s">
        <v>341</v>
      </c>
      <c r="NMJ979" s="76" t="s">
        <v>24</v>
      </c>
      <c r="NMK979" s="76" t="s">
        <v>300</v>
      </c>
      <c r="NML979" s="104" t="s">
        <v>24</v>
      </c>
      <c r="NMM979" s="191">
        <v>131291732</v>
      </c>
      <c r="NMN979" s="77" t="s">
        <v>2401</v>
      </c>
      <c r="NMO979" s="217">
        <v>2652858.2999999998</v>
      </c>
      <c r="NMP979" s="218" t="s">
        <v>2402</v>
      </c>
      <c r="NMQ979" s="219">
        <v>42660</v>
      </c>
      <c r="NMR979" s="204" t="s">
        <v>34</v>
      </c>
      <c r="NMS979" s="82" t="s">
        <v>2403</v>
      </c>
      <c r="NMT979" s="219">
        <v>42754</v>
      </c>
      <c r="NMU979" s="220">
        <v>222311</v>
      </c>
      <c r="NMV979" s="219">
        <v>42765</v>
      </c>
      <c r="NMW979" s="103"/>
      <c r="NMX979" s="104" t="s">
        <v>30</v>
      </c>
      <c r="NMY979" s="76" t="s">
        <v>341</v>
      </c>
      <c r="NMZ979" s="76" t="s">
        <v>24</v>
      </c>
      <c r="NNA979" s="76" t="s">
        <v>300</v>
      </c>
      <c r="NNB979" s="104" t="s">
        <v>24</v>
      </c>
      <c r="NNC979" s="191">
        <v>131291732</v>
      </c>
      <c r="NND979" s="77" t="s">
        <v>2401</v>
      </c>
      <c r="NNE979" s="217">
        <v>2652858.2999999998</v>
      </c>
      <c r="NNF979" s="218" t="s">
        <v>2402</v>
      </c>
      <c r="NNG979" s="219">
        <v>42660</v>
      </c>
      <c r="NNH979" s="204" t="s">
        <v>34</v>
      </c>
      <c r="NNI979" s="82" t="s">
        <v>2403</v>
      </c>
      <c r="NNJ979" s="219">
        <v>42754</v>
      </c>
      <c r="NNK979" s="220">
        <v>222311</v>
      </c>
      <c r="NNL979" s="219">
        <v>42765</v>
      </c>
      <c r="NNM979" s="103"/>
      <c r="NNN979" s="104" t="s">
        <v>30</v>
      </c>
      <c r="NNO979" s="76" t="s">
        <v>341</v>
      </c>
      <c r="NNP979" s="76" t="s">
        <v>24</v>
      </c>
      <c r="NNQ979" s="76" t="s">
        <v>300</v>
      </c>
      <c r="NNR979" s="104" t="s">
        <v>24</v>
      </c>
      <c r="NNS979" s="191">
        <v>131291732</v>
      </c>
      <c r="NNT979" s="77" t="s">
        <v>2401</v>
      </c>
      <c r="NNU979" s="217">
        <v>2652858.2999999998</v>
      </c>
      <c r="NNV979" s="218" t="s">
        <v>2402</v>
      </c>
      <c r="NNW979" s="219">
        <v>42660</v>
      </c>
      <c r="NNX979" s="204" t="s">
        <v>34</v>
      </c>
      <c r="NNY979" s="82" t="s">
        <v>2403</v>
      </c>
      <c r="NNZ979" s="219">
        <v>42754</v>
      </c>
      <c r="NOA979" s="220">
        <v>222311</v>
      </c>
      <c r="NOB979" s="219">
        <v>42765</v>
      </c>
      <c r="NOC979" s="103"/>
      <c r="NOD979" s="104" t="s">
        <v>30</v>
      </c>
      <c r="NOE979" s="76" t="s">
        <v>341</v>
      </c>
      <c r="NOF979" s="76" t="s">
        <v>24</v>
      </c>
      <c r="NOG979" s="76" t="s">
        <v>300</v>
      </c>
      <c r="NOH979" s="104" t="s">
        <v>24</v>
      </c>
      <c r="NOI979" s="191">
        <v>131291732</v>
      </c>
      <c r="NOJ979" s="77" t="s">
        <v>2401</v>
      </c>
      <c r="NOK979" s="217">
        <v>2652858.2999999998</v>
      </c>
      <c r="NOL979" s="218" t="s">
        <v>2402</v>
      </c>
      <c r="NOM979" s="219">
        <v>42660</v>
      </c>
      <c r="NON979" s="204" t="s">
        <v>34</v>
      </c>
      <c r="NOO979" s="82" t="s">
        <v>2403</v>
      </c>
      <c r="NOP979" s="219">
        <v>42754</v>
      </c>
      <c r="NOQ979" s="220">
        <v>222311</v>
      </c>
      <c r="NOR979" s="219">
        <v>42765</v>
      </c>
      <c r="NOS979" s="103"/>
      <c r="NOT979" s="104" t="s">
        <v>30</v>
      </c>
      <c r="NOU979" s="76" t="s">
        <v>341</v>
      </c>
      <c r="NOV979" s="76" t="s">
        <v>24</v>
      </c>
      <c r="NOW979" s="76" t="s">
        <v>300</v>
      </c>
      <c r="NOX979" s="104" t="s">
        <v>24</v>
      </c>
      <c r="NOY979" s="191">
        <v>131291732</v>
      </c>
      <c r="NOZ979" s="77" t="s">
        <v>2401</v>
      </c>
      <c r="NPA979" s="217">
        <v>2652858.2999999998</v>
      </c>
      <c r="NPB979" s="218" t="s">
        <v>2402</v>
      </c>
      <c r="NPC979" s="219">
        <v>42660</v>
      </c>
      <c r="NPD979" s="204" t="s">
        <v>34</v>
      </c>
      <c r="NPE979" s="82" t="s">
        <v>2403</v>
      </c>
      <c r="NPF979" s="219">
        <v>42754</v>
      </c>
      <c r="NPG979" s="220">
        <v>222311</v>
      </c>
      <c r="NPH979" s="219">
        <v>42765</v>
      </c>
      <c r="NPI979" s="103"/>
      <c r="NPJ979" s="104" t="s">
        <v>30</v>
      </c>
      <c r="NPK979" s="76" t="s">
        <v>341</v>
      </c>
      <c r="NPL979" s="76" t="s">
        <v>24</v>
      </c>
      <c r="NPM979" s="76" t="s">
        <v>300</v>
      </c>
      <c r="NPN979" s="104" t="s">
        <v>24</v>
      </c>
      <c r="NPO979" s="191">
        <v>131291732</v>
      </c>
      <c r="NPP979" s="77" t="s">
        <v>2401</v>
      </c>
      <c r="NPQ979" s="217">
        <v>2652858.2999999998</v>
      </c>
      <c r="NPR979" s="218" t="s">
        <v>2402</v>
      </c>
      <c r="NPS979" s="219">
        <v>42660</v>
      </c>
      <c r="NPT979" s="204" t="s">
        <v>34</v>
      </c>
      <c r="NPU979" s="82" t="s">
        <v>2403</v>
      </c>
      <c r="NPV979" s="219">
        <v>42754</v>
      </c>
      <c r="NPW979" s="220">
        <v>222311</v>
      </c>
      <c r="NPX979" s="219">
        <v>42765</v>
      </c>
      <c r="NPY979" s="103"/>
      <c r="NPZ979" s="104" t="s">
        <v>30</v>
      </c>
      <c r="NQA979" s="76" t="s">
        <v>341</v>
      </c>
      <c r="NQB979" s="76" t="s">
        <v>24</v>
      </c>
      <c r="NQC979" s="76" t="s">
        <v>300</v>
      </c>
      <c r="NQD979" s="104" t="s">
        <v>24</v>
      </c>
      <c r="NQE979" s="191">
        <v>131291732</v>
      </c>
      <c r="NQF979" s="77" t="s">
        <v>2401</v>
      </c>
      <c r="NQG979" s="217">
        <v>2652858.2999999998</v>
      </c>
      <c r="NQH979" s="218" t="s">
        <v>2402</v>
      </c>
      <c r="NQI979" s="219">
        <v>42660</v>
      </c>
      <c r="NQJ979" s="204" t="s">
        <v>34</v>
      </c>
      <c r="NQK979" s="82" t="s">
        <v>2403</v>
      </c>
      <c r="NQL979" s="219">
        <v>42754</v>
      </c>
      <c r="NQM979" s="220">
        <v>222311</v>
      </c>
      <c r="NQN979" s="219">
        <v>42765</v>
      </c>
      <c r="NQO979" s="103"/>
      <c r="NQP979" s="104" t="s">
        <v>30</v>
      </c>
      <c r="NQQ979" s="76" t="s">
        <v>341</v>
      </c>
      <c r="NQR979" s="76" t="s">
        <v>24</v>
      </c>
      <c r="NQS979" s="76" t="s">
        <v>300</v>
      </c>
      <c r="NQT979" s="104" t="s">
        <v>24</v>
      </c>
      <c r="NQU979" s="191">
        <v>131291732</v>
      </c>
      <c r="NQV979" s="77" t="s">
        <v>2401</v>
      </c>
      <c r="NQW979" s="217">
        <v>2652858.2999999998</v>
      </c>
      <c r="NQX979" s="218" t="s">
        <v>2402</v>
      </c>
      <c r="NQY979" s="219">
        <v>42660</v>
      </c>
      <c r="NQZ979" s="204" t="s">
        <v>34</v>
      </c>
      <c r="NRA979" s="82" t="s">
        <v>2403</v>
      </c>
      <c r="NRB979" s="219">
        <v>42754</v>
      </c>
      <c r="NRC979" s="220">
        <v>222311</v>
      </c>
      <c r="NRD979" s="219">
        <v>42765</v>
      </c>
      <c r="NRE979" s="103"/>
      <c r="NRF979" s="104" t="s">
        <v>30</v>
      </c>
      <c r="NRG979" s="76" t="s">
        <v>341</v>
      </c>
      <c r="NRH979" s="76" t="s">
        <v>24</v>
      </c>
      <c r="NRI979" s="76" t="s">
        <v>300</v>
      </c>
      <c r="NRJ979" s="104" t="s">
        <v>24</v>
      </c>
      <c r="NRK979" s="191">
        <v>131291732</v>
      </c>
      <c r="NRL979" s="77" t="s">
        <v>2401</v>
      </c>
      <c r="NRM979" s="217">
        <v>2652858.2999999998</v>
      </c>
      <c r="NRN979" s="218" t="s">
        <v>2402</v>
      </c>
      <c r="NRO979" s="219">
        <v>42660</v>
      </c>
      <c r="NRP979" s="204" t="s">
        <v>34</v>
      </c>
      <c r="NRQ979" s="82" t="s">
        <v>2403</v>
      </c>
      <c r="NRR979" s="219">
        <v>42754</v>
      </c>
      <c r="NRS979" s="220">
        <v>222311</v>
      </c>
      <c r="NRT979" s="219">
        <v>42765</v>
      </c>
      <c r="NRU979" s="103"/>
      <c r="NRV979" s="104" t="s">
        <v>30</v>
      </c>
      <c r="NRW979" s="76" t="s">
        <v>341</v>
      </c>
      <c r="NRX979" s="76" t="s">
        <v>24</v>
      </c>
      <c r="NRY979" s="76" t="s">
        <v>300</v>
      </c>
      <c r="NRZ979" s="104" t="s">
        <v>24</v>
      </c>
      <c r="NSA979" s="191">
        <v>131291732</v>
      </c>
      <c r="NSB979" s="77" t="s">
        <v>2401</v>
      </c>
      <c r="NSC979" s="217">
        <v>2652858.2999999998</v>
      </c>
      <c r="NSD979" s="218" t="s">
        <v>2402</v>
      </c>
      <c r="NSE979" s="219">
        <v>42660</v>
      </c>
      <c r="NSF979" s="204" t="s">
        <v>34</v>
      </c>
      <c r="NSG979" s="82" t="s">
        <v>2403</v>
      </c>
      <c r="NSH979" s="219">
        <v>42754</v>
      </c>
      <c r="NSI979" s="220">
        <v>222311</v>
      </c>
      <c r="NSJ979" s="219">
        <v>42765</v>
      </c>
      <c r="NSK979" s="103"/>
      <c r="NSL979" s="104" t="s">
        <v>30</v>
      </c>
      <c r="NSM979" s="76" t="s">
        <v>341</v>
      </c>
      <c r="NSN979" s="76" t="s">
        <v>24</v>
      </c>
      <c r="NSO979" s="76" t="s">
        <v>300</v>
      </c>
      <c r="NSP979" s="104" t="s">
        <v>24</v>
      </c>
      <c r="NSQ979" s="191">
        <v>131291732</v>
      </c>
      <c r="NSR979" s="77" t="s">
        <v>2401</v>
      </c>
      <c r="NSS979" s="217">
        <v>2652858.2999999998</v>
      </c>
      <c r="NST979" s="218" t="s">
        <v>2402</v>
      </c>
      <c r="NSU979" s="219">
        <v>42660</v>
      </c>
      <c r="NSV979" s="204" t="s">
        <v>34</v>
      </c>
      <c r="NSW979" s="82" t="s">
        <v>2403</v>
      </c>
      <c r="NSX979" s="219">
        <v>42754</v>
      </c>
      <c r="NSY979" s="220">
        <v>222311</v>
      </c>
      <c r="NSZ979" s="219">
        <v>42765</v>
      </c>
      <c r="NTA979" s="103"/>
      <c r="NTB979" s="104" t="s">
        <v>30</v>
      </c>
      <c r="NTC979" s="76" t="s">
        <v>341</v>
      </c>
      <c r="NTD979" s="76" t="s">
        <v>24</v>
      </c>
      <c r="NTE979" s="76" t="s">
        <v>300</v>
      </c>
      <c r="NTF979" s="104" t="s">
        <v>24</v>
      </c>
      <c r="NTG979" s="191">
        <v>131291732</v>
      </c>
      <c r="NTH979" s="77" t="s">
        <v>2401</v>
      </c>
      <c r="NTI979" s="217">
        <v>2652858.2999999998</v>
      </c>
      <c r="NTJ979" s="218" t="s">
        <v>2402</v>
      </c>
      <c r="NTK979" s="219">
        <v>42660</v>
      </c>
      <c r="NTL979" s="204" t="s">
        <v>34</v>
      </c>
      <c r="NTM979" s="82" t="s">
        <v>2403</v>
      </c>
      <c r="NTN979" s="219">
        <v>42754</v>
      </c>
      <c r="NTO979" s="220">
        <v>222311</v>
      </c>
      <c r="NTP979" s="219">
        <v>42765</v>
      </c>
      <c r="NTQ979" s="103"/>
      <c r="NTR979" s="104" t="s">
        <v>30</v>
      </c>
      <c r="NTS979" s="76" t="s">
        <v>341</v>
      </c>
      <c r="NTT979" s="76" t="s">
        <v>24</v>
      </c>
      <c r="NTU979" s="76" t="s">
        <v>300</v>
      </c>
      <c r="NTV979" s="104" t="s">
        <v>24</v>
      </c>
      <c r="NTW979" s="191">
        <v>131291732</v>
      </c>
      <c r="NTX979" s="77" t="s">
        <v>2401</v>
      </c>
      <c r="NTY979" s="217">
        <v>2652858.2999999998</v>
      </c>
      <c r="NTZ979" s="218" t="s">
        <v>2402</v>
      </c>
      <c r="NUA979" s="219">
        <v>42660</v>
      </c>
      <c r="NUB979" s="204" t="s">
        <v>34</v>
      </c>
      <c r="NUC979" s="82" t="s">
        <v>2403</v>
      </c>
      <c r="NUD979" s="219">
        <v>42754</v>
      </c>
      <c r="NUE979" s="220">
        <v>222311</v>
      </c>
      <c r="NUF979" s="219">
        <v>42765</v>
      </c>
      <c r="NUG979" s="103"/>
      <c r="NUH979" s="104" t="s">
        <v>30</v>
      </c>
      <c r="NUI979" s="76" t="s">
        <v>341</v>
      </c>
      <c r="NUJ979" s="76" t="s">
        <v>24</v>
      </c>
      <c r="NUK979" s="76" t="s">
        <v>300</v>
      </c>
      <c r="NUL979" s="104" t="s">
        <v>24</v>
      </c>
      <c r="NUM979" s="191">
        <v>131291732</v>
      </c>
      <c r="NUN979" s="77" t="s">
        <v>2401</v>
      </c>
      <c r="NUO979" s="217">
        <v>2652858.2999999998</v>
      </c>
      <c r="NUP979" s="218" t="s">
        <v>2402</v>
      </c>
      <c r="NUQ979" s="219">
        <v>42660</v>
      </c>
      <c r="NUR979" s="204" t="s">
        <v>34</v>
      </c>
      <c r="NUS979" s="82" t="s">
        <v>2403</v>
      </c>
      <c r="NUT979" s="219">
        <v>42754</v>
      </c>
      <c r="NUU979" s="220">
        <v>222311</v>
      </c>
      <c r="NUV979" s="219">
        <v>42765</v>
      </c>
      <c r="NUW979" s="103"/>
      <c r="NUX979" s="104" t="s">
        <v>30</v>
      </c>
      <c r="NUY979" s="76" t="s">
        <v>341</v>
      </c>
      <c r="NUZ979" s="76" t="s">
        <v>24</v>
      </c>
      <c r="NVA979" s="76" t="s">
        <v>300</v>
      </c>
      <c r="NVB979" s="104" t="s">
        <v>24</v>
      </c>
      <c r="NVC979" s="191">
        <v>131291732</v>
      </c>
      <c r="NVD979" s="77" t="s">
        <v>2401</v>
      </c>
      <c r="NVE979" s="217">
        <v>2652858.2999999998</v>
      </c>
      <c r="NVF979" s="218" t="s">
        <v>2402</v>
      </c>
      <c r="NVG979" s="219">
        <v>42660</v>
      </c>
      <c r="NVH979" s="204" t="s">
        <v>34</v>
      </c>
      <c r="NVI979" s="82" t="s">
        <v>2403</v>
      </c>
      <c r="NVJ979" s="219">
        <v>42754</v>
      </c>
      <c r="NVK979" s="220">
        <v>222311</v>
      </c>
      <c r="NVL979" s="219">
        <v>42765</v>
      </c>
      <c r="NVM979" s="103"/>
      <c r="NVN979" s="104" t="s">
        <v>30</v>
      </c>
      <c r="NVO979" s="76" t="s">
        <v>341</v>
      </c>
      <c r="NVP979" s="76" t="s">
        <v>24</v>
      </c>
      <c r="NVQ979" s="76" t="s">
        <v>300</v>
      </c>
      <c r="NVR979" s="104" t="s">
        <v>24</v>
      </c>
      <c r="NVS979" s="191">
        <v>131291732</v>
      </c>
      <c r="NVT979" s="77" t="s">
        <v>2401</v>
      </c>
      <c r="NVU979" s="217">
        <v>2652858.2999999998</v>
      </c>
      <c r="NVV979" s="218" t="s">
        <v>2402</v>
      </c>
      <c r="NVW979" s="219">
        <v>42660</v>
      </c>
      <c r="NVX979" s="204" t="s">
        <v>34</v>
      </c>
      <c r="NVY979" s="82" t="s">
        <v>2403</v>
      </c>
      <c r="NVZ979" s="219">
        <v>42754</v>
      </c>
      <c r="NWA979" s="220">
        <v>222311</v>
      </c>
      <c r="NWB979" s="219">
        <v>42765</v>
      </c>
      <c r="NWC979" s="103"/>
      <c r="NWD979" s="104" t="s">
        <v>30</v>
      </c>
      <c r="NWE979" s="76" t="s">
        <v>341</v>
      </c>
      <c r="NWF979" s="76" t="s">
        <v>24</v>
      </c>
      <c r="NWG979" s="76" t="s">
        <v>300</v>
      </c>
      <c r="NWH979" s="104" t="s">
        <v>24</v>
      </c>
      <c r="NWI979" s="191">
        <v>131291732</v>
      </c>
      <c r="NWJ979" s="77" t="s">
        <v>2401</v>
      </c>
      <c r="NWK979" s="217">
        <v>2652858.2999999998</v>
      </c>
      <c r="NWL979" s="218" t="s">
        <v>2402</v>
      </c>
      <c r="NWM979" s="219">
        <v>42660</v>
      </c>
      <c r="NWN979" s="204" t="s">
        <v>34</v>
      </c>
      <c r="NWO979" s="82" t="s">
        <v>2403</v>
      </c>
      <c r="NWP979" s="219">
        <v>42754</v>
      </c>
      <c r="NWQ979" s="220">
        <v>222311</v>
      </c>
      <c r="NWR979" s="219">
        <v>42765</v>
      </c>
      <c r="NWS979" s="103"/>
      <c r="NWT979" s="104" t="s">
        <v>30</v>
      </c>
      <c r="NWU979" s="76" t="s">
        <v>341</v>
      </c>
      <c r="NWV979" s="76" t="s">
        <v>24</v>
      </c>
      <c r="NWW979" s="76" t="s">
        <v>300</v>
      </c>
      <c r="NWX979" s="104" t="s">
        <v>24</v>
      </c>
      <c r="NWY979" s="191">
        <v>131291732</v>
      </c>
      <c r="NWZ979" s="77" t="s">
        <v>2401</v>
      </c>
      <c r="NXA979" s="217">
        <v>2652858.2999999998</v>
      </c>
      <c r="NXB979" s="218" t="s">
        <v>2402</v>
      </c>
      <c r="NXC979" s="219">
        <v>42660</v>
      </c>
      <c r="NXD979" s="204" t="s">
        <v>34</v>
      </c>
      <c r="NXE979" s="82" t="s">
        <v>2403</v>
      </c>
      <c r="NXF979" s="219">
        <v>42754</v>
      </c>
      <c r="NXG979" s="220">
        <v>222311</v>
      </c>
      <c r="NXH979" s="219">
        <v>42765</v>
      </c>
      <c r="NXI979" s="103"/>
      <c r="NXJ979" s="104" t="s">
        <v>30</v>
      </c>
      <c r="NXK979" s="76" t="s">
        <v>341</v>
      </c>
      <c r="NXL979" s="76" t="s">
        <v>24</v>
      </c>
      <c r="NXM979" s="76" t="s">
        <v>300</v>
      </c>
      <c r="NXN979" s="104" t="s">
        <v>24</v>
      </c>
      <c r="NXO979" s="191">
        <v>131291732</v>
      </c>
      <c r="NXP979" s="77" t="s">
        <v>2401</v>
      </c>
      <c r="NXQ979" s="217">
        <v>2652858.2999999998</v>
      </c>
      <c r="NXR979" s="218" t="s">
        <v>2402</v>
      </c>
      <c r="NXS979" s="219">
        <v>42660</v>
      </c>
      <c r="NXT979" s="204" t="s">
        <v>34</v>
      </c>
      <c r="NXU979" s="82" t="s">
        <v>2403</v>
      </c>
      <c r="NXV979" s="219">
        <v>42754</v>
      </c>
      <c r="NXW979" s="220">
        <v>222311</v>
      </c>
      <c r="NXX979" s="219">
        <v>42765</v>
      </c>
      <c r="NXY979" s="103"/>
      <c r="NXZ979" s="104" t="s">
        <v>30</v>
      </c>
      <c r="NYA979" s="76" t="s">
        <v>341</v>
      </c>
      <c r="NYB979" s="76" t="s">
        <v>24</v>
      </c>
      <c r="NYC979" s="76" t="s">
        <v>300</v>
      </c>
      <c r="NYD979" s="104" t="s">
        <v>24</v>
      </c>
      <c r="NYE979" s="191">
        <v>131291732</v>
      </c>
      <c r="NYF979" s="77" t="s">
        <v>2401</v>
      </c>
      <c r="NYG979" s="217">
        <v>2652858.2999999998</v>
      </c>
      <c r="NYH979" s="218" t="s">
        <v>2402</v>
      </c>
      <c r="NYI979" s="219">
        <v>42660</v>
      </c>
      <c r="NYJ979" s="204" t="s">
        <v>34</v>
      </c>
      <c r="NYK979" s="82" t="s">
        <v>2403</v>
      </c>
      <c r="NYL979" s="219">
        <v>42754</v>
      </c>
      <c r="NYM979" s="220">
        <v>222311</v>
      </c>
      <c r="NYN979" s="219">
        <v>42765</v>
      </c>
      <c r="NYO979" s="103"/>
      <c r="NYP979" s="104" t="s">
        <v>30</v>
      </c>
      <c r="NYQ979" s="76" t="s">
        <v>341</v>
      </c>
      <c r="NYR979" s="76" t="s">
        <v>24</v>
      </c>
      <c r="NYS979" s="76" t="s">
        <v>300</v>
      </c>
      <c r="NYT979" s="104" t="s">
        <v>24</v>
      </c>
      <c r="NYU979" s="191">
        <v>131291732</v>
      </c>
      <c r="NYV979" s="77" t="s">
        <v>2401</v>
      </c>
      <c r="NYW979" s="217">
        <v>2652858.2999999998</v>
      </c>
      <c r="NYX979" s="218" t="s">
        <v>2402</v>
      </c>
      <c r="NYY979" s="219">
        <v>42660</v>
      </c>
      <c r="NYZ979" s="204" t="s">
        <v>34</v>
      </c>
      <c r="NZA979" s="82" t="s">
        <v>2403</v>
      </c>
      <c r="NZB979" s="219">
        <v>42754</v>
      </c>
      <c r="NZC979" s="220">
        <v>222311</v>
      </c>
      <c r="NZD979" s="219">
        <v>42765</v>
      </c>
      <c r="NZE979" s="103"/>
      <c r="NZF979" s="104" t="s">
        <v>30</v>
      </c>
      <c r="NZG979" s="76" t="s">
        <v>341</v>
      </c>
      <c r="NZH979" s="76" t="s">
        <v>24</v>
      </c>
      <c r="NZI979" s="76" t="s">
        <v>300</v>
      </c>
      <c r="NZJ979" s="104" t="s">
        <v>24</v>
      </c>
      <c r="NZK979" s="191">
        <v>131291732</v>
      </c>
      <c r="NZL979" s="77" t="s">
        <v>2401</v>
      </c>
      <c r="NZM979" s="217">
        <v>2652858.2999999998</v>
      </c>
      <c r="NZN979" s="218" t="s">
        <v>2402</v>
      </c>
      <c r="NZO979" s="219">
        <v>42660</v>
      </c>
      <c r="NZP979" s="204" t="s">
        <v>34</v>
      </c>
      <c r="NZQ979" s="82" t="s">
        <v>2403</v>
      </c>
      <c r="NZR979" s="219">
        <v>42754</v>
      </c>
      <c r="NZS979" s="220">
        <v>222311</v>
      </c>
      <c r="NZT979" s="219">
        <v>42765</v>
      </c>
      <c r="NZU979" s="103"/>
      <c r="NZV979" s="104" t="s">
        <v>30</v>
      </c>
      <c r="NZW979" s="76" t="s">
        <v>341</v>
      </c>
      <c r="NZX979" s="76" t="s">
        <v>24</v>
      </c>
      <c r="NZY979" s="76" t="s">
        <v>300</v>
      </c>
      <c r="NZZ979" s="104" t="s">
        <v>24</v>
      </c>
      <c r="OAA979" s="191">
        <v>131291732</v>
      </c>
      <c r="OAB979" s="77" t="s">
        <v>2401</v>
      </c>
      <c r="OAC979" s="217">
        <v>2652858.2999999998</v>
      </c>
      <c r="OAD979" s="218" t="s">
        <v>2402</v>
      </c>
      <c r="OAE979" s="219">
        <v>42660</v>
      </c>
      <c r="OAF979" s="204" t="s">
        <v>34</v>
      </c>
      <c r="OAG979" s="82" t="s">
        <v>2403</v>
      </c>
      <c r="OAH979" s="219">
        <v>42754</v>
      </c>
      <c r="OAI979" s="220">
        <v>222311</v>
      </c>
      <c r="OAJ979" s="219">
        <v>42765</v>
      </c>
      <c r="OAK979" s="103"/>
      <c r="OAL979" s="104" t="s">
        <v>30</v>
      </c>
      <c r="OAM979" s="76" t="s">
        <v>341</v>
      </c>
      <c r="OAN979" s="76" t="s">
        <v>24</v>
      </c>
      <c r="OAO979" s="76" t="s">
        <v>300</v>
      </c>
      <c r="OAP979" s="104" t="s">
        <v>24</v>
      </c>
      <c r="OAQ979" s="191">
        <v>131291732</v>
      </c>
      <c r="OAR979" s="77" t="s">
        <v>2401</v>
      </c>
      <c r="OAS979" s="217">
        <v>2652858.2999999998</v>
      </c>
      <c r="OAT979" s="218" t="s">
        <v>2402</v>
      </c>
      <c r="OAU979" s="219">
        <v>42660</v>
      </c>
      <c r="OAV979" s="204" t="s">
        <v>34</v>
      </c>
      <c r="OAW979" s="82" t="s">
        <v>2403</v>
      </c>
      <c r="OAX979" s="219">
        <v>42754</v>
      </c>
      <c r="OAY979" s="220">
        <v>222311</v>
      </c>
      <c r="OAZ979" s="219">
        <v>42765</v>
      </c>
      <c r="OBA979" s="103"/>
      <c r="OBB979" s="104" t="s">
        <v>30</v>
      </c>
      <c r="OBC979" s="76" t="s">
        <v>341</v>
      </c>
      <c r="OBD979" s="76" t="s">
        <v>24</v>
      </c>
      <c r="OBE979" s="76" t="s">
        <v>300</v>
      </c>
      <c r="OBF979" s="104" t="s">
        <v>24</v>
      </c>
      <c r="OBG979" s="191">
        <v>131291732</v>
      </c>
      <c r="OBH979" s="77" t="s">
        <v>2401</v>
      </c>
      <c r="OBI979" s="217">
        <v>2652858.2999999998</v>
      </c>
      <c r="OBJ979" s="218" t="s">
        <v>2402</v>
      </c>
      <c r="OBK979" s="219">
        <v>42660</v>
      </c>
      <c r="OBL979" s="204" t="s">
        <v>34</v>
      </c>
      <c r="OBM979" s="82" t="s">
        <v>2403</v>
      </c>
      <c r="OBN979" s="219">
        <v>42754</v>
      </c>
      <c r="OBO979" s="220">
        <v>222311</v>
      </c>
      <c r="OBP979" s="219">
        <v>42765</v>
      </c>
      <c r="OBQ979" s="103"/>
      <c r="OBR979" s="104" t="s">
        <v>30</v>
      </c>
      <c r="OBS979" s="76" t="s">
        <v>341</v>
      </c>
      <c r="OBT979" s="76" t="s">
        <v>24</v>
      </c>
      <c r="OBU979" s="76" t="s">
        <v>300</v>
      </c>
      <c r="OBV979" s="104" t="s">
        <v>24</v>
      </c>
      <c r="OBW979" s="191">
        <v>131291732</v>
      </c>
      <c r="OBX979" s="77" t="s">
        <v>2401</v>
      </c>
      <c r="OBY979" s="217">
        <v>2652858.2999999998</v>
      </c>
      <c r="OBZ979" s="218" t="s">
        <v>2402</v>
      </c>
      <c r="OCA979" s="219">
        <v>42660</v>
      </c>
      <c r="OCB979" s="204" t="s">
        <v>34</v>
      </c>
      <c r="OCC979" s="82" t="s">
        <v>2403</v>
      </c>
      <c r="OCD979" s="219">
        <v>42754</v>
      </c>
      <c r="OCE979" s="220">
        <v>222311</v>
      </c>
      <c r="OCF979" s="219">
        <v>42765</v>
      </c>
      <c r="OCG979" s="103"/>
      <c r="OCH979" s="104" t="s">
        <v>30</v>
      </c>
      <c r="OCI979" s="76" t="s">
        <v>341</v>
      </c>
      <c r="OCJ979" s="76" t="s">
        <v>24</v>
      </c>
      <c r="OCK979" s="76" t="s">
        <v>300</v>
      </c>
      <c r="OCL979" s="104" t="s">
        <v>24</v>
      </c>
      <c r="OCM979" s="191">
        <v>131291732</v>
      </c>
      <c r="OCN979" s="77" t="s">
        <v>2401</v>
      </c>
      <c r="OCO979" s="217">
        <v>2652858.2999999998</v>
      </c>
      <c r="OCP979" s="218" t="s">
        <v>2402</v>
      </c>
      <c r="OCQ979" s="219">
        <v>42660</v>
      </c>
      <c r="OCR979" s="204" t="s">
        <v>34</v>
      </c>
      <c r="OCS979" s="82" t="s">
        <v>2403</v>
      </c>
      <c r="OCT979" s="219">
        <v>42754</v>
      </c>
      <c r="OCU979" s="220">
        <v>222311</v>
      </c>
      <c r="OCV979" s="219">
        <v>42765</v>
      </c>
      <c r="OCW979" s="103"/>
      <c r="OCX979" s="104" t="s">
        <v>30</v>
      </c>
      <c r="OCY979" s="76" t="s">
        <v>341</v>
      </c>
      <c r="OCZ979" s="76" t="s">
        <v>24</v>
      </c>
      <c r="ODA979" s="76" t="s">
        <v>300</v>
      </c>
      <c r="ODB979" s="104" t="s">
        <v>24</v>
      </c>
      <c r="ODC979" s="191">
        <v>131291732</v>
      </c>
      <c r="ODD979" s="77" t="s">
        <v>2401</v>
      </c>
      <c r="ODE979" s="217">
        <v>2652858.2999999998</v>
      </c>
      <c r="ODF979" s="218" t="s">
        <v>2402</v>
      </c>
      <c r="ODG979" s="219">
        <v>42660</v>
      </c>
      <c r="ODH979" s="204" t="s">
        <v>34</v>
      </c>
      <c r="ODI979" s="82" t="s">
        <v>2403</v>
      </c>
      <c r="ODJ979" s="219">
        <v>42754</v>
      </c>
      <c r="ODK979" s="220">
        <v>222311</v>
      </c>
      <c r="ODL979" s="219">
        <v>42765</v>
      </c>
      <c r="ODM979" s="103"/>
      <c r="ODN979" s="104" t="s">
        <v>30</v>
      </c>
      <c r="ODO979" s="76" t="s">
        <v>341</v>
      </c>
      <c r="ODP979" s="76" t="s">
        <v>24</v>
      </c>
      <c r="ODQ979" s="76" t="s">
        <v>300</v>
      </c>
      <c r="ODR979" s="104" t="s">
        <v>24</v>
      </c>
      <c r="ODS979" s="191">
        <v>131291732</v>
      </c>
      <c r="ODT979" s="77" t="s">
        <v>2401</v>
      </c>
      <c r="ODU979" s="217">
        <v>2652858.2999999998</v>
      </c>
      <c r="ODV979" s="218" t="s">
        <v>2402</v>
      </c>
      <c r="ODW979" s="219">
        <v>42660</v>
      </c>
      <c r="ODX979" s="204" t="s">
        <v>34</v>
      </c>
      <c r="ODY979" s="82" t="s">
        <v>2403</v>
      </c>
      <c r="ODZ979" s="219">
        <v>42754</v>
      </c>
      <c r="OEA979" s="220">
        <v>222311</v>
      </c>
      <c r="OEB979" s="219">
        <v>42765</v>
      </c>
      <c r="OEC979" s="103"/>
      <c r="OED979" s="104" t="s">
        <v>30</v>
      </c>
      <c r="OEE979" s="76" t="s">
        <v>341</v>
      </c>
      <c r="OEF979" s="76" t="s">
        <v>24</v>
      </c>
      <c r="OEG979" s="76" t="s">
        <v>300</v>
      </c>
      <c r="OEH979" s="104" t="s">
        <v>24</v>
      </c>
      <c r="OEI979" s="191">
        <v>131291732</v>
      </c>
      <c r="OEJ979" s="77" t="s">
        <v>2401</v>
      </c>
      <c r="OEK979" s="217">
        <v>2652858.2999999998</v>
      </c>
      <c r="OEL979" s="218" t="s">
        <v>2402</v>
      </c>
      <c r="OEM979" s="219">
        <v>42660</v>
      </c>
      <c r="OEN979" s="204" t="s">
        <v>34</v>
      </c>
      <c r="OEO979" s="82" t="s">
        <v>2403</v>
      </c>
      <c r="OEP979" s="219">
        <v>42754</v>
      </c>
      <c r="OEQ979" s="220">
        <v>222311</v>
      </c>
      <c r="OER979" s="219">
        <v>42765</v>
      </c>
      <c r="OES979" s="103"/>
      <c r="OET979" s="104" t="s">
        <v>30</v>
      </c>
      <c r="OEU979" s="76" t="s">
        <v>341</v>
      </c>
      <c r="OEV979" s="76" t="s">
        <v>24</v>
      </c>
      <c r="OEW979" s="76" t="s">
        <v>300</v>
      </c>
      <c r="OEX979" s="104" t="s">
        <v>24</v>
      </c>
      <c r="OEY979" s="191">
        <v>131291732</v>
      </c>
      <c r="OEZ979" s="77" t="s">
        <v>2401</v>
      </c>
      <c r="OFA979" s="217">
        <v>2652858.2999999998</v>
      </c>
      <c r="OFB979" s="218" t="s">
        <v>2402</v>
      </c>
      <c r="OFC979" s="219">
        <v>42660</v>
      </c>
      <c r="OFD979" s="204" t="s">
        <v>34</v>
      </c>
      <c r="OFE979" s="82" t="s">
        <v>2403</v>
      </c>
      <c r="OFF979" s="219">
        <v>42754</v>
      </c>
      <c r="OFG979" s="220">
        <v>222311</v>
      </c>
      <c r="OFH979" s="219">
        <v>42765</v>
      </c>
      <c r="OFI979" s="103"/>
      <c r="OFJ979" s="104" t="s">
        <v>30</v>
      </c>
      <c r="OFK979" s="76" t="s">
        <v>341</v>
      </c>
      <c r="OFL979" s="76" t="s">
        <v>24</v>
      </c>
      <c r="OFM979" s="76" t="s">
        <v>300</v>
      </c>
      <c r="OFN979" s="104" t="s">
        <v>24</v>
      </c>
      <c r="OFO979" s="191">
        <v>131291732</v>
      </c>
      <c r="OFP979" s="77" t="s">
        <v>2401</v>
      </c>
      <c r="OFQ979" s="217">
        <v>2652858.2999999998</v>
      </c>
      <c r="OFR979" s="218" t="s">
        <v>2402</v>
      </c>
      <c r="OFS979" s="219">
        <v>42660</v>
      </c>
      <c r="OFT979" s="204" t="s">
        <v>34</v>
      </c>
      <c r="OFU979" s="82" t="s">
        <v>2403</v>
      </c>
      <c r="OFV979" s="219">
        <v>42754</v>
      </c>
      <c r="OFW979" s="220">
        <v>222311</v>
      </c>
      <c r="OFX979" s="219">
        <v>42765</v>
      </c>
      <c r="OFY979" s="103"/>
      <c r="OFZ979" s="104" t="s">
        <v>30</v>
      </c>
      <c r="OGA979" s="76" t="s">
        <v>341</v>
      </c>
      <c r="OGB979" s="76" t="s">
        <v>24</v>
      </c>
      <c r="OGC979" s="76" t="s">
        <v>300</v>
      </c>
      <c r="OGD979" s="104" t="s">
        <v>24</v>
      </c>
      <c r="OGE979" s="191">
        <v>131291732</v>
      </c>
      <c r="OGF979" s="77" t="s">
        <v>2401</v>
      </c>
      <c r="OGG979" s="217">
        <v>2652858.2999999998</v>
      </c>
      <c r="OGH979" s="218" t="s">
        <v>2402</v>
      </c>
      <c r="OGI979" s="219">
        <v>42660</v>
      </c>
      <c r="OGJ979" s="204" t="s">
        <v>34</v>
      </c>
      <c r="OGK979" s="82" t="s">
        <v>2403</v>
      </c>
      <c r="OGL979" s="219">
        <v>42754</v>
      </c>
      <c r="OGM979" s="220">
        <v>222311</v>
      </c>
      <c r="OGN979" s="219">
        <v>42765</v>
      </c>
      <c r="OGO979" s="103"/>
      <c r="OGP979" s="104" t="s">
        <v>30</v>
      </c>
      <c r="OGQ979" s="76" t="s">
        <v>341</v>
      </c>
      <c r="OGR979" s="76" t="s">
        <v>24</v>
      </c>
      <c r="OGS979" s="76" t="s">
        <v>300</v>
      </c>
      <c r="OGT979" s="104" t="s">
        <v>24</v>
      </c>
      <c r="OGU979" s="191">
        <v>131291732</v>
      </c>
      <c r="OGV979" s="77" t="s">
        <v>2401</v>
      </c>
      <c r="OGW979" s="217">
        <v>2652858.2999999998</v>
      </c>
      <c r="OGX979" s="218" t="s">
        <v>2402</v>
      </c>
      <c r="OGY979" s="219">
        <v>42660</v>
      </c>
      <c r="OGZ979" s="204" t="s">
        <v>34</v>
      </c>
      <c r="OHA979" s="82" t="s">
        <v>2403</v>
      </c>
      <c r="OHB979" s="219">
        <v>42754</v>
      </c>
      <c r="OHC979" s="220">
        <v>222311</v>
      </c>
      <c r="OHD979" s="219">
        <v>42765</v>
      </c>
      <c r="OHE979" s="103"/>
      <c r="OHF979" s="104" t="s">
        <v>30</v>
      </c>
      <c r="OHG979" s="76" t="s">
        <v>341</v>
      </c>
      <c r="OHH979" s="76" t="s">
        <v>24</v>
      </c>
      <c r="OHI979" s="76" t="s">
        <v>300</v>
      </c>
      <c r="OHJ979" s="104" t="s">
        <v>24</v>
      </c>
      <c r="OHK979" s="191">
        <v>131291732</v>
      </c>
      <c r="OHL979" s="77" t="s">
        <v>2401</v>
      </c>
      <c r="OHM979" s="217">
        <v>2652858.2999999998</v>
      </c>
      <c r="OHN979" s="218" t="s">
        <v>2402</v>
      </c>
      <c r="OHO979" s="219">
        <v>42660</v>
      </c>
      <c r="OHP979" s="204" t="s">
        <v>34</v>
      </c>
      <c r="OHQ979" s="82" t="s">
        <v>2403</v>
      </c>
      <c r="OHR979" s="219">
        <v>42754</v>
      </c>
      <c r="OHS979" s="220">
        <v>222311</v>
      </c>
      <c r="OHT979" s="219">
        <v>42765</v>
      </c>
      <c r="OHU979" s="103"/>
      <c r="OHV979" s="104" t="s">
        <v>30</v>
      </c>
      <c r="OHW979" s="76" t="s">
        <v>341</v>
      </c>
      <c r="OHX979" s="76" t="s">
        <v>24</v>
      </c>
      <c r="OHY979" s="76" t="s">
        <v>300</v>
      </c>
      <c r="OHZ979" s="104" t="s">
        <v>24</v>
      </c>
      <c r="OIA979" s="191">
        <v>131291732</v>
      </c>
      <c r="OIB979" s="77" t="s">
        <v>2401</v>
      </c>
      <c r="OIC979" s="217">
        <v>2652858.2999999998</v>
      </c>
      <c r="OID979" s="218" t="s">
        <v>2402</v>
      </c>
      <c r="OIE979" s="219">
        <v>42660</v>
      </c>
      <c r="OIF979" s="204" t="s">
        <v>34</v>
      </c>
      <c r="OIG979" s="82" t="s">
        <v>2403</v>
      </c>
      <c r="OIH979" s="219">
        <v>42754</v>
      </c>
      <c r="OII979" s="220">
        <v>222311</v>
      </c>
      <c r="OIJ979" s="219">
        <v>42765</v>
      </c>
      <c r="OIK979" s="103"/>
      <c r="OIL979" s="104" t="s">
        <v>30</v>
      </c>
      <c r="OIM979" s="76" t="s">
        <v>341</v>
      </c>
      <c r="OIN979" s="76" t="s">
        <v>24</v>
      </c>
      <c r="OIO979" s="76" t="s">
        <v>300</v>
      </c>
      <c r="OIP979" s="104" t="s">
        <v>24</v>
      </c>
      <c r="OIQ979" s="191">
        <v>131291732</v>
      </c>
      <c r="OIR979" s="77" t="s">
        <v>2401</v>
      </c>
      <c r="OIS979" s="217">
        <v>2652858.2999999998</v>
      </c>
      <c r="OIT979" s="218" t="s">
        <v>2402</v>
      </c>
      <c r="OIU979" s="219">
        <v>42660</v>
      </c>
      <c r="OIV979" s="204" t="s">
        <v>34</v>
      </c>
      <c r="OIW979" s="82" t="s">
        <v>2403</v>
      </c>
      <c r="OIX979" s="219">
        <v>42754</v>
      </c>
      <c r="OIY979" s="220">
        <v>222311</v>
      </c>
      <c r="OIZ979" s="219">
        <v>42765</v>
      </c>
      <c r="OJA979" s="103"/>
      <c r="OJB979" s="104" t="s">
        <v>30</v>
      </c>
      <c r="OJC979" s="76" t="s">
        <v>341</v>
      </c>
      <c r="OJD979" s="76" t="s">
        <v>24</v>
      </c>
      <c r="OJE979" s="76" t="s">
        <v>300</v>
      </c>
      <c r="OJF979" s="104" t="s">
        <v>24</v>
      </c>
      <c r="OJG979" s="191">
        <v>131291732</v>
      </c>
      <c r="OJH979" s="77" t="s">
        <v>2401</v>
      </c>
      <c r="OJI979" s="217">
        <v>2652858.2999999998</v>
      </c>
      <c r="OJJ979" s="218" t="s">
        <v>2402</v>
      </c>
      <c r="OJK979" s="219">
        <v>42660</v>
      </c>
      <c r="OJL979" s="204" t="s">
        <v>34</v>
      </c>
      <c r="OJM979" s="82" t="s">
        <v>2403</v>
      </c>
      <c r="OJN979" s="219">
        <v>42754</v>
      </c>
      <c r="OJO979" s="220">
        <v>222311</v>
      </c>
      <c r="OJP979" s="219">
        <v>42765</v>
      </c>
      <c r="OJQ979" s="103"/>
      <c r="OJR979" s="104" t="s">
        <v>30</v>
      </c>
      <c r="OJS979" s="76" t="s">
        <v>341</v>
      </c>
      <c r="OJT979" s="76" t="s">
        <v>24</v>
      </c>
      <c r="OJU979" s="76" t="s">
        <v>300</v>
      </c>
      <c r="OJV979" s="104" t="s">
        <v>24</v>
      </c>
      <c r="OJW979" s="191">
        <v>131291732</v>
      </c>
      <c r="OJX979" s="77" t="s">
        <v>2401</v>
      </c>
      <c r="OJY979" s="217">
        <v>2652858.2999999998</v>
      </c>
      <c r="OJZ979" s="218" t="s">
        <v>2402</v>
      </c>
      <c r="OKA979" s="219">
        <v>42660</v>
      </c>
      <c r="OKB979" s="204" t="s">
        <v>34</v>
      </c>
      <c r="OKC979" s="82" t="s">
        <v>2403</v>
      </c>
      <c r="OKD979" s="219">
        <v>42754</v>
      </c>
      <c r="OKE979" s="220">
        <v>222311</v>
      </c>
      <c r="OKF979" s="219">
        <v>42765</v>
      </c>
      <c r="OKG979" s="103"/>
      <c r="OKH979" s="104" t="s">
        <v>30</v>
      </c>
      <c r="OKI979" s="76" t="s">
        <v>341</v>
      </c>
      <c r="OKJ979" s="76" t="s">
        <v>24</v>
      </c>
      <c r="OKK979" s="76" t="s">
        <v>300</v>
      </c>
      <c r="OKL979" s="104" t="s">
        <v>24</v>
      </c>
      <c r="OKM979" s="191">
        <v>131291732</v>
      </c>
      <c r="OKN979" s="77" t="s">
        <v>2401</v>
      </c>
      <c r="OKO979" s="217">
        <v>2652858.2999999998</v>
      </c>
      <c r="OKP979" s="218" t="s">
        <v>2402</v>
      </c>
      <c r="OKQ979" s="219">
        <v>42660</v>
      </c>
      <c r="OKR979" s="204" t="s">
        <v>34</v>
      </c>
      <c r="OKS979" s="82" t="s">
        <v>2403</v>
      </c>
      <c r="OKT979" s="219">
        <v>42754</v>
      </c>
      <c r="OKU979" s="220">
        <v>222311</v>
      </c>
      <c r="OKV979" s="219">
        <v>42765</v>
      </c>
      <c r="OKW979" s="103"/>
      <c r="OKX979" s="104" t="s">
        <v>30</v>
      </c>
      <c r="OKY979" s="76" t="s">
        <v>341</v>
      </c>
      <c r="OKZ979" s="76" t="s">
        <v>24</v>
      </c>
      <c r="OLA979" s="76" t="s">
        <v>300</v>
      </c>
      <c r="OLB979" s="104" t="s">
        <v>24</v>
      </c>
      <c r="OLC979" s="191">
        <v>131291732</v>
      </c>
      <c r="OLD979" s="77" t="s">
        <v>2401</v>
      </c>
      <c r="OLE979" s="217">
        <v>2652858.2999999998</v>
      </c>
      <c r="OLF979" s="218" t="s">
        <v>2402</v>
      </c>
      <c r="OLG979" s="219">
        <v>42660</v>
      </c>
      <c r="OLH979" s="204" t="s">
        <v>34</v>
      </c>
      <c r="OLI979" s="82" t="s">
        <v>2403</v>
      </c>
      <c r="OLJ979" s="219">
        <v>42754</v>
      </c>
      <c r="OLK979" s="220">
        <v>222311</v>
      </c>
      <c r="OLL979" s="219">
        <v>42765</v>
      </c>
      <c r="OLM979" s="103"/>
      <c r="OLN979" s="104" t="s">
        <v>30</v>
      </c>
      <c r="OLO979" s="76" t="s">
        <v>341</v>
      </c>
      <c r="OLP979" s="76" t="s">
        <v>24</v>
      </c>
      <c r="OLQ979" s="76" t="s">
        <v>300</v>
      </c>
      <c r="OLR979" s="104" t="s">
        <v>24</v>
      </c>
      <c r="OLS979" s="191">
        <v>131291732</v>
      </c>
      <c r="OLT979" s="77" t="s">
        <v>2401</v>
      </c>
      <c r="OLU979" s="217">
        <v>2652858.2999999998</v>
      </c>
      <c r="OLV979" s="218" t="s">
        <v>2402</v>
      </c>
      <c r="OLW979" s="219">
        <v>42660</v>
      </c>
      <c r="OLX979" s="204" t="s">
        <v>34</v>
      </c>
      <c r="OLY979" s="82" t="s">
        <v>2403</v>
      </c>
      <c r="OLZ979" s="219">
        <v>42754</v>
      </c>
      <c r="OMA979" s="220">
        <v>222311</v>
      </c>
      <c r="OMB979" s="219">
        <v>42765</v>
      </c>
      <c r="OMC979" s="103"/>
      <c r="OMD979" s="104" t="s">
        <v>30</v>
      </c>
      <c r="OME979" s="76" t="s">
        <v>341</v>
      </c>
      <c r="OMF979" s="76" t="s">
        <v>24</v>
      </c>
      <c r="OMG979" s="76" t="s">
        <v>300</v>
      </c>
      <c r="OMH979" s="104" t="s">
        <v>24</v>
      </c>
      <c r="OMI979" s="191">
        <v>131291732</v>
      </c>
      <c r="OMJ979" s="77" t="s">
        <v>2401</v>
      </c>
      <c r="OMK979" s="217">
        <v>2652858.2999999998</v>
      </c>
      <c r="OML979" s="218" t="s">
        <v>2402</v>
      </c>
      <c r="OMM979" s="219">
        <v>42660</v>
      </c>
      <c r="OMN979" s="204" t="s">
        <v>34</v>
      </c>
      <c r="OMO979" s="82" t="s">
        <v>2403</v>
      </c>
      <c r="OMP979" s="219">
        <v>42754</v>
      </c>
      <c r="OMQ979" s="220">
        <v>222311</v>
      </c>
      <c r="OMR979" s="219">
        <v>42765</v>
      </c>
      <c r="OMS979" s="103"/>
      <c r="OMT979" s="104" t="s">
        <v>30</v>
      </c>
      <c r="OMU979" s="76" t="s">
        <v>341</v>
      </c>
      <c r="OMV979" s="76" t="s">
        <v>24</v>
      </c>
      <c r="OMW979" s="76" t="s">
        <v>300</v>
      </c>
      <c r="OMX979" s="104" t="s">
        <v>24</v>
      </c>
      <c r="OMY979" s="191">
        <v>131291732</v>
      </c>
      <c r="OMZ979" s="77" t="s">
        <v>2401</v>
      </c>
      <c r="ONA979" s="217">
        <v>2652858.2999999998</v>
      </c>
      <c r="ONB979" s="218" t="s">
        <v>2402</v>
      </c>
      <c r="ONC979" s="219">
        <v>42660</v>
      </c>
      <c r="OND979" s="204" t="s">
        <v>34</v>
      </c>
      <c r="ONE979" s="82" t="s">
        <v>2403</v>
      </c>
      <c r="ONF979" s="219">
        <v>42754</v>
      </c>
      <c r="ONG979" s="220">
        <v>222311</v>
      </c>
      <c r="ONH979" s="219">
        <v>42765</v>
      </c>
      <c r="ONI979" s="103"/>
      <c r="ONJ979" s="104" t="s">
        <v>30</v>
      </c>
      <c r="ONK979" s="76" t="s">
        <v>341</v>
      </c>
      <c r="ONL979" s="76" t="s">
        <v>24</v>
      </c>
      <c r="ONM979" s="76" t="s">
        <v>300</v>
      </c>
      <c r="ONN979" s="104" t="s">
        <v>24</v>
      </c>
      <c r="ONO979" s="191">
        <v>131291732</v>
      </c>
      <c r="ONP979" s="77" t="s">
        <v>2401</v>
      </c>
      <c r="ONQ979" s="217">
        <v>2652858.2999999998</v>
      </c>
      <c r="ONR979" s="218" t="s">
        <v>2402</v>
      </c>
      <c r="ONS979" s="219">
        <v>42660</v>
      </c>
      <c r="ONT979" s="204" t="s">
        <v>34</v>
      </c>
      <c r="ONU979" s="82" t="s">
        <v>2403</v>
      </c>
      <c r="ONV979" s="219">
        <v>42754</v>
      </c>
      <c r="ONW979" s="220">
        <v>222311</v>
      </c>
      <c r="ONX979" s="219">
        <v>42765</v>
      </c>
      <c r="ONY979" s="103"/>
      <c r="ONZ979" s="104" t="s">
        <v>30</v>
      </c>
      <c r="OOA979" s="76" t="s">
        <v>341</v>
      </c>
      <c r="OOB979" s="76" t="s">
        <v>24</v>
      </c>
      <c r="OOC979" s="76" t="s">
        <v>300</v>
      </c>
      <c r="OOD979" s="104" t="s">
        <v>24</v>
      </c>
      <c r="OOE979" s="191">
        <v>131291732</v>
      </c>
      <c r="OOF979" s="77" t="s">
        <v>2401</v>
      </c>
      <c r="OOG979" s="217">
        <v>2652858.2999999998</v>
      </c>
      <c r="OOH979" s="218" t="s">
        <v>2402</v>
      </c>
      <c r="OOI979" s="219">
        <v>42660</v>
      </c>
      <c r="OOJ979" s="204" t="s">
        <v>34</v>
      </c>
      <c r="OOK979" s="82" t="s">
        <v>2403</v>
      </c>
      <c r="OOL979" s="219">
        <v>42754</v>
      </c>
      <c r="OOM979" s="220">
        <v>222311</v>
      </c>
      <c r="OON979" s="219">
        <v>42765</v>
      </c>
      <c r="OOO979" s="103"/>
      <c r="OOP979" s="104" t="s">
        <v>30</v>
      </c>
      <c r="OOQ979" s="76" t="s">
        <v>341</v>
      </c>
      <c r="OOR979" s="76" t="s">
        <v>24</v>
      </c>
      <c r="OOS979" s="76" t="s">
        <v>300</v>
      </c>
      <c r="OOT979" s="104" t="s">
        <v>24</v>
      </c>
      <c r="OOU979" s="191">
        <v>131291732</v>
      </c>
      <c r="OOV979" s="77" t="s">
        <v>2401</v>
      </c>
      <c r="OOW979" s="217">
        <v>2652858.2999999998</v>
      </c>
      <c r="OOX979" s="218" t="s">
        <v>2402</v>
      </c>
      <c r="OOY979" s="219">
        <v>42660</v>
      </c>
      <c r="OOZ979" s="204" t="s">
        <v>34</v>
      </c>
      <c r="OPA979" s="82" t="s">
        <v>2403</v>
      </c>
      <c r="OPB979" s="219">
        <v>42754</v>
      </c>
      <c r="OPC979" s="220">
        <v>222311</v>
      </c>
      <c r="OPD979" s="219">
        <v>42765</v>
      </c>
      <c r="OPE979" s="103"/>
      <c r="OPF979" s="104" t="s">
        <v>30</v>
      </c>
      <c r="OPG979" s="76" t="s">
        <v>341</v>
      </c>
      <c r="OPH979" s="76" t="s">
        <v>24</v>
      </c>
      <c r="OPI979" s="76" t="s">
        <v>300</v>
      </c>
      <c r="OPJ979" s="104" t="s">
        <v>24</v>
      </c>
      <c r="OPK979" s="191">
        <v>131291732</v>
      </c>
      <c r="OPL979" s="77" t="s">
        <v>2401</v>
      </c>
      <c r="OPM979" s="217">
        <v>2652858.2999999998</v>
      </c>
      <c r="OPN979" s="218" t="s">
        <v>2402</v>
      </c>
      <c r="OPO979" s="219">
        <v>42660</v>
      </c>
      <c r="OPP979" s="204" t="s">
        <v>34</v>
      </c>
      <c r="OPQ979" s="82" t="s">
        <v>2403</v>
      </c>
      <c r="OPR979" s="219">
        <v>42754</v>
      </c>
      <c r="OPS979" s="220">
        <v>222311</v>
      </c>
      <c r="OPT979" s="219">
        <v>42765</v>
      </c>
      <c r="OPU979" s="103"/>
      <c r="OPV979" s="104" t="s">
        <v>30</v>
      </c>
      <c r="OPW979" s="76" t="s">
        <v>341</v>
      </c>
      <c r="OPX979" s="76" t="s">
        <v>24</v>
      </c>
      <c r="OPY979" s="76" t="s">
        <v>300</v>
      </c>
      <c r="OPZ979" s="104" t="s">
        <v>24</v>
      </c>
      <c r="OQA979" s="191">
        <v>131291732</v>
      </c>
      <c r="OQB979" s="77" t="s">
        <v>2401</v>
      </c>
      <c r="OQC979" s="217">
        <v>2652858.2999999998</v>
      </c>
      <c r="OQD979" s="218" t="s">
        <v>2402</v>
      </c>
      <c r="OQE979" s="219">
        <v>42660</v>
      </c>
      <c r="OQF979" s="204" t="s">
        <v>34</v>
      </c>
      <c r="OQG979" s="82" t="s">
        <v>2403</v>
      </c>
      <c r="OQH979" s="219">
        <v>42754</v>
      </c>
      <c r="OQI979" s="220">
        <v>222311</v>
      </c>
      <c r="OQJ979" s="219">
        <v>42765</v>
      </c>
      <c r="OQK979" s="103"/>
      <c r="OQL979" s="104" t="s">
        <v>30</v>
      </c>
      <c r="OQM979" s="76" t="s">
        <v>341</v>
      </c>
      <c r="OQN979" s="76" t="s">
        <v>24</v>
      </c>
      <c r="OQO979" s="76" t="s">
        <v>300</v>
      </c>
      <c r="OQP979" s="104" t="s">
        <v>24</v>
      </c>
      <c r="OQQ979" s="191">
        <v>131291732</v>
      </c>
      <c r="OQR979" s="77" t="s">
        <v>2401</v>
      </c>
      <c r="OQS979" s="217">
        <v>2652858.2999999998</v>
      </c>
      <c r="OQT979" s="218" t="s">
        <v>2402</v>
      </c>
      <c r="OQU979" s="219">
        <v>42660</v>
      </c>
      <c r="OQV979" s="204" t="s">
        <v>34</v>
      </c>
      <c r="OQW979" s="82" t="s">
        <v>2403</v>
      </c>
      <c r="OQX979" s="219">
        <v>42754</v>
      </c>
      <c r="OQY979" s="220">
        <v>222311</v>
      </c>
      <c r="OQZ979" s="219">
        <v>42765</v>
      </c>
      <c r="ORA979" s="103"/>
      <c r="ORB979" s="104" t="s">
        <v>30</v>
      </c>
      <c r="ORC979" s="76" t="s">
        <v>341</v>
      </c>
      <c r="ORD979" s="76" t="s">
        <v>24</v>
      </c>
      <c r="ORE979" s="76" t="s">
        <v>300</v>
      </c>
      <c r="ORF979" s="104" t="s">
        <v>24</v>
      </c>
      <c r="ORG979" s="191">
        <v>131291732</v>
      </c>
      <c r="ORH979" s="77" t="s">
        <v>2401</v>
      </c>
      <c r="ORI979" s="217">
        <v>2652858.2999999998</v>
      </c>
      <c r="ORJ979" s="218" t="s">
        <v>2402</v>
      </c>
      <c r="ORK979" s="219">
        <v>42660</v>
      </c>
      <c r="ORL979" s="204" t="s">
        <v>34</v>
      </c>
      <c r="ORM979" s="82" t="s">
        <v>2403</v>
      </c>
      <c r="ORN979" s="219">
        <v>42754</v>
      </c>
      <c r="ORO979" s="220">
        <v>222311</v>
      </c>
      <c r="ORP979" s="219">
        <v>42765</v>
      </c>
      <c r="ORQ979" s="103"/>
      <c r="ORR979" s="104" t="s">
        <v>30</v>
      </c>
      <c r="ORS979" s="76" t="s">
        <v>341</v>
      </c>
      <c r="ORT979" s="76" t="s">
        <v>24</v>
      </c>
      <c r="ORU979" s="76" t="s">
        <v>300</v>
      </c>
      <c r="ORV979" s="104" t="s">
        <v>24</v>
      </c>
      <c r="ORW979" s="191">
        <v>131291732</v>
      </c>
      <c r="ORX979" s="77" t="s">
        <v>2401</v>
      </c>
      <c r="ORY979" s="217">
        <v>2652858.2999999998</v>
      </c>
      <c r="ORZ979" s="218" t="s">
        <v>2402</v>
      </c>
      <c r="OSA979" s="219">
        <v>42660</v>
      </c>
      <c r="OSB979" s="204" t="s">
        <v>34</v>
      </c>
      <c r="OSC979" s="82" t="s">
        <v>2403</v>
      </c>
      <c r="OSD979" s="219">
        <v>42754</v>
      </c>
      <c r="OSE979" s="220">
        <v>222311</v>
      </c>
      <c r="OSF979" s="219">
        <v>42765</v>
      </c>
      <c r="OSG979" s="103"/>
      <c r="OSH979" s="104" t="s">
        <v>30</v>
      </c>
      <c r="OSI979" s="76" t="s">
        <v>341</v>
      </c>
      <c r="OSJ979" s="76" t="s">
        <v>24</v>
      </c>
      <c r="OSK979" s="76" t="s">
        <v>300</v>
      </c>
      <c r="OSL979" s="104" t="s">
        <v>24</v>
      </c>
      <c r="OSM979" s="191">
        <v>131291732</v>
      </c>
      <c r="OSN979" s="77" t="s">
        <v>2401</v>
      </c>
      <c r="OSO979" s="217">
        <v>2652858.2999999998</v>
      </c>
      <c r="OSP979" s="218" t="s">
        <v>2402</v>
      </c>
      <c r="OSQ979" s="219">
        <v>42660</v>
      </c>
      <c r="OSR979" s="204" t="s">
        <v>34</v>
      </c>
      <c r="OSS979" s="82" t="s">
        <v>2403</v>
      </c>
      <c r="OST979" s="219">
        <v>42754</v>
      </c>
      <c r="OSU979" s="220">
        <v>222311</v>
      </c>
      <c r="OSV979" s="219">
        <v>42765</v>
      </c>
      <c r="OSW979" s="103"/>
      <c r="OSX979" s="104" t="s">
        <v>30</v>
      </c>
      <c r="OSY979" s="76" t="s">
        <v>341</v>
      </c>
      <c r="OSZ979" s="76" t="s">
        <v>24</v>
      </c>
      <c r="OTA979" s="76" t="s">
        <v>300</v>
      </c>
      <c r="OTB979" s="104" t="s">
        <v>24</v>
      </c>
      <c r="OTC979" s="191">
        <v>131291732</v>
      </c>
      <c r="OTD979" s="77" t="s">
        <v>2401</v>
      </c>
      <c r="OTE979" s="217">
        <v>2652858.2999999998</v>
      </c>
      <c r="OTF979" s="218" t="s">
        <v>2402</v>
      </c>
      <c r="OTG979" s="219">
        <v>42660</v>
      </c>
      <c r="OTH979" s="204" t="s">
        <v>34</v>
      </c>
      <c r="OTI979" s="82" t="s">
        <v>2403</v>
      </c>
      <c r="OTJ979" s="219">
        <v>42754</v>
      </c>
      <c r="OTK979" s="220">
        <v>222311</v>
      </c>
      <c r="OTL979" s="219">
        <v>42765</v>
      </c>
      <c r="OTM979" s="103"/>
      <c r="OTN979" s="104" t="s">
        <v>30</v>
      </c>
      <c r="OTO979" s="76" t="s">
        <v>341</v>
      </c>
      <c r="OTP979" s="76" t="s">
        <v>24</v>
      </c>
      <c r="OTQ979" s="76" t="s">
        <v>300</v>
      </c>
      <c r="OTR979" s="104" t="s">
        <v>24</v>
      </c>
      <c r="OTS979" s="191">
        <v>131291732</v>
      </c>
      <c r="OTT979" s="77" t="s">
        <v>2401</v>
      </c>
      <c r="OTU979" s="217">
        <v>2652858.2999999998</v>
      </c>
      <c r="OTV979" s="218" t="s">
        <v>2402</v>
      </c>
      <c r="OTW979" s="219">
        <v>42660</v>
      </c>
      <c r="OTX979" s="204" t="s">
        <v>34</v>
      </c>
      <c r="OTY979" s="82" t="s">
        <v>2403</v>
      </c>
      <c r="OTZ979" s="219">
        <v>42754</v>
      </c>
      <c r="OUA979" s="220">
        <v>222311</v>
      </c>
      <c r="OUB979" s="219">
        <v>42765</v>
      </c>
      <c r="OUC979" s="103"/>
      <c r="OUD979" s="104" t="s">
        <v>30</v>
      </c>
      <c r="OUE979" s="76" t="s">
        <v>341</v>
      </c>
      <c r="OUF979" s="76" t="s">
        <v>24</v>
      </c>
      <c r="OUG979" s="76" t="s">
        <v>300</v>
      </c>
      <c r="OUH979" s="104" t="s">
        <v>24</v>
      </c>
      <c r="OUI979" s="191">
        <v>131291732</v>
      </c>
      <c r="OUJ979" s="77" t="s">
        <v>2401</v>
      </c>
      <c r="OUK979" s="217">
        <v>2652858.2999999998</v>
      </c>
      <c r="OUL979" s="218" t="s">
        <v>2402</v>
      </c>
      <c r="OUM979" s="219">
        <v>42660</v>
      </c>
      <c r="OUN979" s="204" t="s">
        <v>34</v>
      </c>
      <c r="OUO979" s="82" t="s">
        <v>2403</v>
      </c>
      <c r="OUP979" s="219">
        <v>42754</v>
      </c>
      <c r="OUQ979" s="220">
        <v>222311</v>
      </c>
      <c r="OUR979" s="219">
        <v>42765</v>
      </c>
      <c r="OUS979" s="103"/>
      <c r="OUT979" s="104" t="s">
        <v>30</v>
      </c>
      <c r="OUU979" s="76" t="s">
        <v>341</v>
      </c>
      <c r="OUV979" s="76" t="s">
        <v>24</v>
      </c>
      <c r="OUW979" s="76" t="s">
        <v>300</v>
      </c>
      <c r="OUX979" s="104" t="s">
        <v>24</v>
      </c>
      <c r="OUY979" s="191">
        <v>131291732</v>
      </c>
      <c r="OUZ979" s="77" t="s">
        <v>2401</v>
      </c>
      <c r="OVA979" s="217">
        <v>2652858.2999999998</v>
      </c>
      <c r="OVB979" s="218" t="s">
        <v>2402</v>
      </c>
      <c r="OVC979" s="219">
        <v>42660</v>
      </c>
      <c r="OVD979" s="204" t="s">
        <v>34</v>
      </c>
      <c r="OVE979" s="82" t="s">
        <v>2403</v>
      </c>
      <c r="OVF979" s="219">
        <v>42754</v>
      </c>
      <c r="OVG979" s="220">
        <v>222311</v>
      </c>
      <c r="OVH979" s="219">
        <v>42765</v>
      </c>
      <c r="OVI979" s="103"/>
      <c r="OVJ979" s="104" t="s">
        <v>30</v>
      </c>
      <c r="OVK979" s="76" t="s">
        <v>341</v>
      </c>
      <c r="OVL979" s="76" t="s">
        <v>24</v>
      </c>
      <c r="OVM979" s="76" t="s">
        <v>300</v>
      </c>
      <c r="OVN979" s="104" t="s">
        <v>24</v>
      </c>
      <c r="OVO979" s="191">
        <v>131291732</v>
      </c>
      <c r="OVP979" s="77" t="s">
        <v>2401</v>
      </c>
      <c r="OVQ979" s="217">
        <v>2652858.2999999998</v>
      </c>
      <c r="OVR979" s="218" t="s">
        <v>2402</v>
      </c>
      <c r="OVS979" s="219">
        <v>42660</v>
      </c>
      <c r="OVT979" s="204" t="s">
        <v>34</v>
      </c>
      <c r="OVU979" s="82" t="s">
        <v>2403</v>
      </c>
      <c r="OVV979" s="219">
        <v>42754</v>
      </c>
      <c r="OVW979" s="220">
        <v>222311</v>
      </c>
      <c r="OVX979" s="219">
        <v>42765</v>
      </c>
      <c r="OVY979" s="103"/>
      <c r="OVZ979" s="104" t="s">
        <v>30</v>
      </c>
      <c r="OWA979" s="76" t="s">
        <v>341</v>
      </c>
      <c r="OWB979" s="76" t="s">
        <v>24</v>
      </c>
      <c r="OWC979" s="76" t="s">
        <v>300</v>
      </c>
      <c r="OWD979" s="104" t="s">
        <v>24</v>
      </c>
      <c r="OWE979" s="191">
        <v>131291732</v>
      </c>
      <c r="OWF979" s="77" t="s">
        <v>2401</v>
      </c>
      <c r="OWG979" s="217">
        <v>2652858.2999999998</v>
      </c>
      <c r="OWH979" s="218" t="s">
        <v>2402</v>
      </c>
      <c r="OWI979" s="219">
        <v>42660</v>
      </c>
      <c r="OWJ979" s="204" t="s">
        <v>34</v>
      </c>
      <c r="OWK979" s="82" t="s">
        <v>2403</v>
      </c>
      <c r="OWL979" s="219">
        <v>42754</v>
      </c>
      <c r="OWM979" s="220">
        <v>222311</v>
      </c>
      <c r="OWN979" s="219">
        <v>42765</v>
      </c>
      <c r="OWO979" s="103"/>
      <c r="OWP979" s="104" t="s">
        <v>30</v>
      </c>
      <c r="OWQ979" s="76" t="s">
        <v>341</v>
      </c>
      <c r="OWR979" s="76" t="s">
        <v>24</v>
      </c>
      <c r="OWS979" s="76" t="s">
        <v>300</v>
      </c>
      <c r="OWT979" s="104" t="s">
        <v>24</v>
      </c>
      <c r="OWU979" s="191">
        <v>131291732</v>
      </c>
      <c r="OWV979" s="77" t="s">
        <v>2401</v>
      </c>
      <c r="OWW979" s="217">
        <v>2652858.2999999998</v>
      </c>
      <c r="OWX979" s="218" t="s">
        <v>2402</v>
      </c>
      <c r="OWY979" s="219">
        <v>42660</v>
      </c>
      <c r="OWZ979" s="204" t="s">
        <v>34</v>
      </c>
      <c r="OXA979" s="82" t="s">
        <v>2403</v>
      </c>
      <c r="OXB979" s="219">
        <v>42754</v>
      </c>
      <c r="OXC979" s="220">
        <v>222311</v>
      </c>
      <c r="OXD979" s="219">
        <v>42765</v>
      </c>
      <c r="OXE979" s="103"/>
      <c r="OXF979" s="104" t="s">
        <v>30</v>
      </c>
      <c r="OXG979" s="76" t="s">
        <v>341</v>
      </c>
      <c r="OXH979" s="76" t="s">
        <v>24</v>
      </c>
      <c r="OXI979" s="76" t="s">
        <v>300</v>
      </c>
      <c r="OXJ979" s="104" t="s">
        <v>24</v>
      </c>
      <c r="OXK979" s="191">
        <v>131291732</v>
      </c>
      <c r="OXL979" s="77" t="s">
        <v>2401</v>
      </c>
      <c r="OXM979" s="217">
        <v>2652858.2999999998</v>
      </c>
      <c r="OXN979" s="218" t="s">
        <v>2402</v>
      </c>
      <c r="OXO979" s="219">
        <v>42660</v>
      </c>
      <c r="OXP979" s="204" t="s">
        <v>34</v>
      </c>
      <c r="OXQ979" s="82" t="s">
        <v>2403</v>
      </c>
      <c r="OXR979" s="219">
        <v>42754</v>
      </c>
      <c r="OXS979" s="220">
        <v>222311</v>
      </c>
      <c r="OXT979" s="219">
        <v>42765</v>
      </c>
      <c r="OXU979" s="103"/>
      <c r="OXV979" s="104" t="s">
        <v>30</v>
      </c>
      <c r="OXW979" s="76" t="s">
        <v>341</v>
      </c>
      <c r="OXX979" s="76" t="s">
        <v>24</v>
      </c>
      <c r="OXY979" s="76" t="s">
        <v>300</v>
      </c>
      <c r="OXZ979" s="104" t="s">
        <v>24</v>
      </c>
      <c r="OYA979" s="191">
        <v>131291732</v>
      </c>
      <c r="OYB979" s="77" t="s">
        <v>2401</v>
      </c>
      <c r="OYC979" s="217">
        <v>2652858.2999999998</v>
      </c>
      <c r="OYD979" s="218" t="s">
        <v>2402</v>
      </c>
      <c r="OYE979" s="219">
        <v>42660</v>
      </c>
      <c r="OYF979" s="204" t="s">
        <v>34</v>
      </c>
      <c r="OYG979" s="82" t="s">
        <v>2403</v>
      </c>
      <c r="OYH979" s="219">
        <v>42754</v>
      </c>
      <c r="OYI979" s="220">
        <v>222311</v>
      </c>
      <c r="OYJ979" s="219">
        <v>42765</v>
      </c>
      <c r="OYK979" s="103"/>
      <c r="OYL979" s="104" t="s">
        <v>30</v>
      </c>
      <c r="OYM979" s="76" t="s">
        <v>341</v>
      </c>
      <c r="OYN979" s="76" t="s">
        <v>24</v>
      </c>
      <c r="OYO979" s="76" t="s">
        <v>300</v>
      </c>
      <c r="OYP979" s="104" t="s">
        <v>24</v>
      </c>
      <c r="OYQ979" s="191">
        <v>131291732</v>
      </c>
      <c r="OYR979" s="77" t="s">
        <v>2401</v>
      </c>
      <c r="OYS979" s="217">
        <v>2652858.2999999998</v>
      </c>
      <c r="OYT979" s="218" t="s">
        <v>2402</v>
      </c>
      <c r="OYU979" s="219">
        <v>42660</v>
      </c>
      <c r="OYV979" s="204" t="s">
        <v>34</v>
      </c>
      <c r="OYW979" s="82" t="s">
        <v>2403</v>
      </c>
      <c r="OYX979" s="219">
        <v>42754</v>
      </c>
      <c r="OYY979" s="220">
        <v>222311</v>
      </c>
      <c r="OYZ979" s="219">
        <v>42765</v>
      </c>
      <c r="OZA979" s="103"/>
      <c r="OZB979" s="104" t="s">
        <v>30</v>
      </c>
      <c r="OZC979" s="76" t="s">
        <v>341</v>
      </c>
      <c r="OZD979" s="76" t="s">
        <v>24</v>
      </c>
      <c r="OZE979" s="76" t="s">
        <v>300</v>
      </c>
      <c r="OZF979" s="104" t="s">
        <v>24</v>
      </c>
      <c r="OZG979" s="191">
        <v>131291732</v>
      </c>
      <c r="OZH979" s="77" t="s">
        <v>2401</v>
      </c>
      <c r="OZI979" s="217">
        <v>2652858.2999999998</v>
      </c>
      <c r="OZJ979" s="218" t="s">
        <v>2402</v>
      </c>
      <c r="OZK979" s="219">
        <v>42660</v>
      </c>
      <c r="OZL979" s="204" t="s">
        <v>34</v>
      </c>
      <c r="OZM979" s="82" t="s">
        <v>2403</v>
      </c>
      <c r="OZN979" s="219">
        <v>42754</v>
      </c>
      <c r="OZO979" s="220">
        <v>222311</v>
      </c>
      <c r="OZP979" s="219">
        <v>42765</v>
      </c>
      <c r="OZQ979" s="103"/>
      <c r="OZR979" s="104" t="s">
        <v>30</v>
      </c>
      <c r="OZS979" s="76" t="s">
        <v>341</v>
      </c>
      <c r="OZT979" s="76" t="s">
        <v>24</v>
      </c>
      <c r="OZU979" s="76" t="s">
        <v>300</v>
      </c>
      <c r="OZV979" s="104" t="s">
        <v>24</v>
      </c>
      <c r="OZW979" s="191">
        <v>131291732</v>
      </c>
      <c r="OZX979" s="77" t="s">
        <v>2401</v>
      </c>
      <c r="OZY979" s="217">
        <v>2652858.2999999998</v>
      </c>
      <c r="OZZ979" s="218" t="s">
        <v>2402</v>
      </c>
      <c r="PAA979" s="219">
        <v>42660</v>
      </c>
      <c r="PAB979" s="204" t="s">
        <v>34</v>
      </c>
      <c r="PAC979" s="82" t="s">
        <v>2403</v>
      </c>
      <c r="PAD979" s="219">
        <v>42754</v>
      </c>
      <c r="PAE979" s="220">
        <v>222311</v>
      </c>
      <c r="PAF979" s="219">
        <v>42765</v>
      </c>
      <c r="PAG979" s="103"/>
      <c r="PAH979" s="104" t="s">
        <v>30</v>
      </c>
      <c r="PAI979" s="76" t="s">
        <v>341</v>
      </c>
      <c r="PAJ979" s="76" t="s">
        <v>24</v>
      </c>
      <c r="PAK979" s="76" t="s">
        <v>300</v>
      </c>
      <c r="PAL979" s="104" t="s">
        <v>24</v>
      </c>
      <c r="PAM979" s="191">
        <v>131291732</v>
      </c>
      <c r="PAN979" s="77" t="s">
        <v>2401</v>
      </c>
      <c r="PAO979" s="217">
        <v>2652858.2999999998</v>
      </c>
      <c r="PAP979" s="218" t="s">
        <v>2402</v>
      </c>
      <c r="PAQ979" s="219">
        <v>42660</v>
      </c>
      <c r="PAR979" s="204" t="s">
        <v>34</v>
      </c>
      <c r="PAS979" s="82" t="s">
        <v>2403</v>
      </c>
      <c r="PAT979" s="219">
        <v>42754</v>
      </c>
      <c r="PAU979" s="220">
        <v>222311</v>
      </c>
      <c r="PAV979" s="219">
        <v>42765</v>
      </c>
      <c r="PAW979" s="103"/>
      <c r="PAX979" s="104" t="s">
        <v>30</v>
      </c>
      <c r="PAY979" s="76" t="s">
        <v>341</v>
      </c>
      <c r="PAZ979" s="76" t="s">
        <v>24</v>
      </c>
      <c r="PBA979" s="76" t="s">
        <v>300</v>
      </c>
      <c r="PBB979" s="104" t="s">
        <v>24</v>
      </c>
      <c r="PBC979" s="191">
        <v>131291732</v>
      </c>
      <c r="PBD979" s="77" t="s">
        <v>2401</v>
      </c>
      <c r="PBE979" s="217">
        <v>2652858.2999999998</v>
      </c>
      <c r="PBF979" s="218" t="s">
        <v>2402</v>
      </c>
      <c r="PBG979" s="219">
        <v>42660</v>
      </c>
      <c r="PBH979" s="204" t="s">
        <v>34</v>
      </c>
      <c r="PBI979" s="82" t="s">
        <v>2403</v>
      </c>
      <c r="PBJ979" s="219">
        <v>42754</v>
      </c>
      <c r="PBK979" s="220">
        <v>222311</v>
      </c>
      <c r="PBL979" s="219">
        <v>42765</v>
      </c>
      <c r="PBM979" s="103"/>
      <c r="PBN979" s="104" t="s">
        <v>30</v>
      </c>
      <c r="PBO979" s="76" t="s">
        <v>341</v>
      </c>
      <c r="PBP979" s="76" t="s">
        <v>24</v>
      </c>
      <c r="PBQ979" s="76" t="s">
        <v>300</v>
      </c>
      <c r="PBR979" s="104" t="s">
        <v>24</v>
      </c>
      <c r="PBS979" s="191">
        <v>131291732</v>
      </c>
      <c r="PBT979" s="77" t="s">
        <v>2401</v>
      </c>
      <c r="PBU979" s="217">
        <v>2652858.2999999998</v>
      </c>
      <c r="PBV979" s="218" t="s">
        <v>2402</v>
      </c>
      <c r="PBW979" s="219">
        <v>42660</v>
      </c>
      <c r="PBX979" s="204" t="s">
        <v>34</v>
      </c>
      <c r="PBY979" s="82" t="s">
        <v>2403</v>
      </c>
      <c r="PBZ979" s="219">
        <v>42754</v>
      </c>
      <c r="PCA979" s="220">
        <v>222311</v>
      </c>
      <c r="PCB979" s="219">
        <v>42765</v>
      </c>
      <c r="PCC979" s="103"/>
      <c r="PCD979" s="104" t="s">
        <v>30</v>
      </c>
      <c r="PCE979" s="76" t="s">
        <v>341</v>
      </c>
      <c r="PCF979" s="76" t="s">
        <v>24</v>
      </c>
      <c r="PCG979" s="76" t="s">
        <v>300</v>
      </c>
      <c r="PCH979" s="104" t="s">
        <v>24</v>
      </c>
      <c r="PCI979" s="191">
        <v>131291732</v>
      </c>
      <c r="PCJ979" s="77" t="s">
        <v>2401</v>
      </c>
      <c r="PCK979" s="217">
        <v>2652858.2999999998</v>
      </c>
      <c r="PCL979" s="218" t="s">
        <v>2402</v>
      </c>
      <c r="PCM979" s="219">
        <v>42660</v>
      </c>
      <c r="PCN979" s="204" t="s">
        <v>34</v>
      </c>
      <c r="PCO979" s="82" t="s">
        <v>2403</v>
      </c>
      <c r="PCP979" s="219">
        <v>42754</v>
      </c>
      <c r="PCQ979" s="220">
        <v>222311</v>
      </c>
      <c r="PCR979" s="219">
        <v>42765</v>
      </c>
      <c r="PCS979" s="103"/>
      <c r="PCT979" s="104" t="s">
        <v>30</v>
      </c>
      <c r="PCU979" s="76" t="s">
        <v>341</v>
      </c>
      <c r="PCV979" s="76" t="s">
        <v>24</v>
      </c>
      <c r="PCW979" s="76" t="s">
        <v>300</v>
      </c>
      <c r="PCX979" s="104" t="s">
        <v>24</v>
      </c>
      <c r="PCY979" s="191">
        <v>131291732</v>
      </c>
      <c r="PCZ979" s="77" t="s">
        <v>2401</v>
      </c>
      <c r="PDA979" s="217">
        <v>2652858.2999999998</v>
      </c>
      <c r="PDB979" s="218" t="s">
        <v>2402</v>
      </c>
      <c r="PDC979" s="219">
        <v>42660</v>
      </c>
      <c r="PDD979" s="204" t="s">
        <v>34</v>
      </c>
      <c r="PDE979" s="82" t="s">
        <v>2403</v>
      </c>
      <c r="PDF979" s="219">
        <v>42754</v>
      </c>
      <c r="PDG979" s="220">
        <v>222311</v>
      </c>
      <c r="PDH979" s="219">
        <v>42765</v>
      </c>
      <c r="PDI979" s="103"/>
      <c r="PDJ979" s="104" t="s">
        <v>30</v>
      </c>
      <c r="PDK979" s="76" t="s">
        <v>341</v>
      </c>
      <c r="PDL979" s="76" t="s">
        <v>24</v>
      </c>
      <c r="PDM979" s="76" t="s">
        <v>300</v>
      </c>
      <c r="PDN979" s="104" t="s">
        <v>24</v>
      </c>
      <c r="PDO979" s="191">
        <v>131291732</v>
      </c>
      <c r="PDP979" s="77" t="s">
        <v>2401</v>
      </c>
      <c r="PDQ979" s="217">
        <v>2652858.2999999998</v>
      </c>
      <c r="PDR979" s="218" t="s">
        <v>2402</v>
      </c>
      <c r="PDS979" s="219">
        <v>42660</v>
      </c>
      <c r="PDT979" s="204" t="s">
        <v>34</v>
      </c>
      <c r="PDU979" s="82" t="s">
        <v>2403</v>
      </c>
      <c r="PDV979" s="219">
        <v>42754</v>
      </c>
      <c r="PDW979" s="220">
        <v>222311</v>
      </c>
      <c r="PDX979" s="219">
        <v>42765</v>
      </c>
      <c r="PDY979" s="103"/>
      <c r="PDZ979" s="104" t="s">
        <v>30</v>
      </c>
      <c r="PEA979" s="76" t="s">
        <v>341</v>
      </c>
      <c r="PEB979" s="76" t="s">
        <v>24</v>
      </c>
      <c r="PEC979" s="76" t="s">
        <v>300</v>
      </c>
      <c r="PED979" s="104" t="s">
        <v>24</v>
      </c>
      <c r="PEE979" s="191">
        <v>131291732</v>
      </c>
      <c r="PEF979" s="77" t="s">
        <v>2401</v>
      </c>
      <c r="PEG979" s="217">
        <v>2652858.2999999998</v>
      </c>
      <c r="PEH979" s="218" t="s">
        <v>2402</v>
      </c>
      <c r="PEI979" s="219">
        <v>42660</v>
      </c>
      <c r="PEJ979" s="204" t="s">
        <v>34</v>
      </c>
      <c r="PEK979" s="82" t="s">
        <v>2403</v>
      </c>
      <c r="PEL979" s="219">
        <v>42754</v>
      </c>
      <c r="PEM979" s="220">
        <v>222311</v>
      </c>
      <c r="PEN979" s="219">
        <v>42765</v>
      </c>
      <c r="PEO979" s="103"/>
      <c r="PEP979" s="104" t="s">
        <v>30</v>
      </c>
      <c r="PEQ979" s="76" t="s">
        <v>341</v>
      </c>
      <c r="PER979" s="76" t="s">
        <v>24</v>
      </c>
      <c r="PES979" s="76" t="s">
        <v>300</v>
      </c>
      <c r="PET979" s="104" t="s">
        <v>24</v>
      </c>
      <c r="PEU979" s="191">
        <v>131291732</v>
      </c>
      <c r="PEV979" s="77" t="s">
        <v>2401</v>
      </c>
      <c r="PEW979" s="217">
        <v>2652858.2999999998</v>
      </c>
      <c r="PEX979" s="218" t="s">
        <v>2402</v>
      </c>
      <c r="PEY979" s="219">
        <v>42660</v>
      </c>
      <c r="PEZ979" s="204" t="s">
        <v>34</v>
      </c>
      <c r="PFA979" s="82" t="s">
        <v>2403</v>
      </c>
      <c r="PFB979" s="219">
        <v>42754</v>
      </c>
      <c r="PFC979" s="220">
        <v>222311</v>
      </c>
      <c r="PFD979" s="219">
        <v>42765</v>
      </c>
      <c r="PFE979" s="103"/>
      <c r="PFF979" s="104" t="s">
        <v>30</v>
      </c>
      <c r="PFG979" s="76" t="s">
        <v>341</v>
      </c>
      <c r="PFH979" s="76" t="s">
        <v>24</v>
      </c>
      <c r="PFI979" s="76" t="s">
        <v>300</v>
      </c>
      <c r="PFJ979" s="104" t="s">
        <v>24</v>
      </c>
      <c r="PFK979" s="191">
        <v>131291732</v>
      </c>
      <c r="PFL979" s="77" t="s">
        <v>2401</v>
      </c>
      <c r="PFM979" s="217">
        <v>2652858.2999999998</v>
      </c>
      <c r="PFN979" s="218" t="s">
        <v>2402</v>
      </c>
      <c r="PFO979" s="219">
        <v>42660</v>
      </c>
      <c r="PFP979" s="204" t="s">
        <v>34</v>
      </c>
      <c r="PFQ979" s="82" t="s">
        <v>2403</v>
      </c>
      <c r="PFR979" s="219">
        <v>42754</v>
      </c>
      <c r="PFS979" s="220">
        <v>222311</v>
      </c>
      <c r="PFT979" s="219">
        <v>42765</v>
      </c>
      <c r="PFU979" s="103"/>
      <c r="PFV979" s="104" t="s">
        <v>30</v>
      </c>
      <c r="PFW979" s="76" t="s">
        <v>341</v>
      </c>
      <c r="PFX979" s="76" t="s">
        <v>24</v>
      </c>
      <c r="PFY979" s="76" t="s">
        <v>300</v>
      </c>
      <c r="PFZ979" s="104" t="s">
        <v>24</v>
      </c>
      <c r="PGA979" s="191">
        <v>131291732</v>
      </c>
      <c r="PGB979" s="77" t="s">
        <v>2401</v>
      </c>
      <c r="PGC979" s="217">
        <v>2652858.2999999998</v>
      </c>
      <c r="PGD979" s="218" t="s">
        <v>2402</v>
      </c>
      <c r="PGE979" s="219">
        <v>42660</v>
      </c>
      <c r="PGF979" s="204" t="s">
        <v>34</v>
      </c>
      <c r="PGG979" s="82" t="s">
        <v>2403</v>
      </c>
      <c r="PGH979" s="219">
        <v>42754</v>
      </c>
      <c r="PGI979" s="220">
        <v>222311</v>
      </c>
      <c r="PGJ979" s="219">
        <v>42765</v>
      </c>
      <c r="PGK979" s="103"/>
      <c r="PGL979" s="104" t="s">
        <v>30</v>
      </c>
      <c r="PGM979" s="76" t="s">
        <v>341</v>
      </c>
      <c r="PGN979" s="76" t="s">
        <v>24</v>
      </c>
      <c r="PGO979" s="76" t="s">
        <v>300</v>
      </c>
      <c r="PGP979" s="104" t="s">
        <v>24</v>
      </c>
      <c r="PGQ979" s="191">
        <v>131291732</v>
      </c>
      <c r="PGR979" s="77" t="s">
        <v>2401</v>
      </c>
      <c r="PGS979" s="217">
        <v>2652858.2999999998</v>
      </c>
      <c r="PGT979" s="218" t="s">
        <v>2402</v>
      </c>
      <c r="PGU979" s="219">
        <v>42660</v>
      </c>
      <c r="PGV979" s="204" t="s">
        <v>34</v>
      </c>
      <c r="PGW979" s="82" t="s">
        <v>2403</v>
      </c>
      <c r="PGX979" s="219">
        <v>42754</v>
      </c>
      <c r="PGY979" s="220">
        <v>222311</v>
      </c>
      <c r="PGZ979" s="219">
        <v>42765</v>
      </c>
      <c r="PHA979" s="103"/>
      <c r="PHB979" s="104" t="s">
        <v>30</v>
      </c>
      <c r="PHC979" s="76" t="s">
        <v>341</v>
      </c>
      <c r="PHD979" s="76" t="s">
        <v>24</v>
      </c>
      <c r="PHE979" s="76" t="s">
        <v>300</v>
      </c>
      <c r="PHF979" s="104" t="s">
        <v>24</v>
      </c>
      <c r="PHG979" s="191">
        <v>131291732</v>
      </c>
      <c r="PHH979" s="77" t="s">
        <v>2401</v>
      </c>
      <c r="PHI979" s="217">
        <v>2652858.2999999998</v>
      </c>
      <c r="PHJ979" s="218" t="s">
        <v>2402</v>
      </c>
      <c r="PHK979" s="219">
        <v>42660</v>
      </c>
      <c r="PHL979" s="204" t="s">
        <v>34</v>
      </c>
      <c r="PHM979" s="82" t="s">
        <v>2403</v>
      </c>
      <c r="PHN979" s="219">
        <v>42754</v>
      </c>
      <c r="PHO979" s="220">
        <v>222311</v>
      </c>
      <c r="PHP979" s="219">
        <v>42765</v>
      </c>
      <c r="PHQ979" s="103"/>
      <c r="PHR979" s="104" t="s">
        <v>30</v>
      </c>
      <c r="PHS979" s="76" t="s">
        <v>341</v>
      </c>
      <c r="PHT979" s="76" t="s">
        <v>24</v>
      </c>
      <c r="PHU979" s="76" t="s">
        <v>300</v>
      </c>
      <c r="PHV979" s="104" t="s">
        <v>24</v>
      </c>
      <c r="PHW979" s="191">
        <v>131291732</v>
      </c>
      <c r="PHX979" s="77" t="s">
        <v>2401</v>
      </c>
      <c r="PHY979" s="217">
        <v>2652858.2999999998</v>
      </c>
      <c r="PHZ979" s="218" t="s">
        <v>2402</v>
      </c>
      <c r="PIA979" s="219">
        <v>42660</v>
      </c>
      <c r="PIB979" s="204" t="s">
        <v>34</v>
      </c>
      <c r="PIC979" s="82" t="s">
        <v>2403</v>
      </c>
      <c r="PID979" s="219">
        <v>42754</v>
      </c>
      <c r="PIE979" s="220">
        <v>222311</v>
      </c>
      <c r="PIF979" s="219">
        <v>42765</v>
      </c>
      <c r="PIG979" s="103"/>
      <c r="PIH979" s="104" t="s">
        <v>30</v>
      </c>
      <c r="PII979" s="76" t="s">
        <v>341</v>
      </c>
      <c r="PIJ979" s="76" t="s">
        <v>24</v>
      </c>
      <c r="PIK979" s="76" t="s">
        <v>300</v>
      </c>
      <c r="PIL979" s="104" t="s">
        <v>24</v>
      </c>
      <c r="PIM979" s="191">
        <v>131291732</v>
      </c>
      <c r="PIN979" s="77" t="s">
        <v>2401</v>
      </c>
      <c r="PIO979" s="217">
        <v>2652858.2999999998</v>
      </c>
      <c r="PIP979" s="218" t="s">
        <v>2402</v>
      </c>
      <c r="PIQ979" s="219">
        <v>42660</v>
      </c>
      <c r="PIR979" s="204" t="s">
        <v>34</v>
      </c>
      <c r="PIS979" s="82" t="s">
        <v>2403</v>
      </c>
      <c r="PIT979" s="219">
        <v>42754</v>
      </c>
      <c r="PIU979" s="220">
        <v>222311</v>
      </c>
      <c r="PIV979" s="219">
        <v>42765</v>
      </c>
      <c r="PIW979" s="103"/>
      <c r="PIX979" s="104" t="s">
        <v>30</v>
      </c>
      <c r="PIY979" s="76" t="s">
        <v>341</v>
      </c>
      <c r="PIZ979" s="76" t="s">
        <v>24</v>
      </c>
      <c r="PJA979" s="76" t="s">
        <v>300</v>
      </c>
      <c r="PJB979" s="104" t="s">
        <v>24</v>
      </c>
      <c r="PJC979" s="191">
        <v>131291732</v>
      </c>
      <c r="PJD979" s="77" t="s">
        <v>2401</v>
      </c>
      <c r="PJE979" s="217">
        <v>2652858.2999999998</v>
      </c>
      <c r="PJF979" s="218" t="s">
        <v>2402</v>
      </c>
      <c r="PJG979" s="219">
        <v>42660</v>
      </c>
      <c r="PJH979" s="204" t="s">
        <v>34</v>
      </c>
      <c r="PJI979" s="82" t="s">
        <v>2403</v>
      </c>
      <c r="PJJ979" s="219">
        <v>42754</v>
      </c>
      <c r="PJK979" s="220">
        <v>222311</v>
      </c>
      <c r="PJL979" s="219">
        <v>42765</v>
      </c>
      <c r="PJM979" s="103"/>
      <c r="PJN979" s="104" t="s">
        <v>30</v>
      </c>
      <c r="PJO979" s="76" t="s">
        <v>341</v>
      </c>
      <c r="PJP979" s="76" t="s">
        <v>24</v>
      </c>
      <c r="PJQ979" s="76" t="s">
        <v>300</v>
      </c>
      <c r="PJR979" s="104" t="s">
        <v>24</v>
      </c>
      <c r="PJS979" s="191">
        <v>131291732</v>
      </c>
      <c r="PJT979" s="77" t="s">
        <v>2401</v>
      </c>
      <c r="PJU979" s="217">
        <v>2652858.2999999998</v>
      </c>
      <c r="PJV979" s="218" t="s">
        <v>2402</v>
      </c>
      <c r="PJW979" s="219">
        <v>42660</v>
      </c>
      <c r="PJX979" s="204" t="s">
        <v>34</v>
      </c>
      <c r="PJY979" s="82" t="s">
        <v>2403</v>
      </c>
      <c r="PJZ979" s="219">
        <v>42754</v>
      </c>
      <c r="PKA979" s="220">
        <v>222311</v>
      </c>
      <c r="PKB979" s="219">
        <v>42765</v>
      </c>
      <c r="PKC979" s="103"/>
      <c r="PKD979" s="104" t="s">
        <v>30</v>
      </c>
      <c r="PKE979" s="76" t="s">
        <v>341</v>
      </c>
      <c r="PKF979" s="76" t="s">
        <v>24</v>
      </c>
      <c r="PKG979" s="76" t="s">
        <v>300</v>
      </c>
      <c r="PKH979" s="104" t="s">
        <v>24</v>
      </c>
      <c r="PKI979" s="191">
        <v>131291732</v>
      </c>
      <c r="PKJ979" s="77" t="s">
        <v>2401</v>
      </c>
      <c r="PKK979" s="217">
        <v>2652858.2999999998</v>
      </c>
      <c r="PKL979" s="218" t="s">
        <v>2402</v>
      </c>
      <c r="PKM979" s="219">
        <v>42660</v>
      </c>
      <c r="PKN979" s="204" t="s">
        <v>34</v>
      </c>
      <c r="PKO979" s="82" t="s">
        <v>2403</v>
      </c>
      <c r="PKP979" s="219">
        <v>42754</v>
      </c>
      <c r="PKQ979" s="220">
        <v>222311</v>
      </c>
      <c r="PKR979" s="219">
        <v>42765</v>
      </c>
      <c r="PKS979" s="103"/>
      <c r="PKT979" s="104" t="s">
        <v>30</v>
      </c>
      <c r="PKU979" s="76" t="s">
        <v>341</v>
      </c>
      <c r="PKV979" s="76" t="s">
        <v>24</v>
      </c>
      <c r="PKW979" s="76" t="s">
        <v>300</v>
      </c>
      <c r="PKX979" s="104" t="s">
        <v>24</v>
      </c>
      <c r="PKY979" s="191">
        <v>131291732</v>
      </c>
      <c r="PKZ979" s="77" t="s">
        <v>2401</v>
      </c>
      <c r="PLA979" s="217">
        <v>2652858.2999999998</v>
      </c>
      <c r="PLB979" s="218" t="s">
        <v>2402</v>
      </c>
      <c r="PLC979" s="219">
        <v>42660</v>
      </c>
      <c r="PLD979" s="204" t="s">
        <v>34</v>
      </c>
      <c r="PLE979" s="82" t="s">
        <v>2403</v>
      </c>
      <c r="PLF979" s="219">
        <v>42754</v>
      </c>
      <c r="PLG979" s="220">
        <v>222311</v>
      </c>
      <c r="PLH979" s="219">
        <v>42765</v>
      </c>
      <c r="PLI979" s="103"/>
      <c r="PLJ979" s="104" t="s">
        <v>30</v>
      </c>
      <c r="PLK979" s="76" t="s">
        <v>341</v>
      </c>
      <c r="PLL979" s="76" t="s">
        <v>24</v>
      </c>
      <c r="PLM979" s="76" t="s">
        <v>300</v>
      </c>
      <c r="PLN979" s="104" t="s">
        <v>24</v>
      </c>
      <c r="PLO979" s="191">
        <v>131291732</v>
      </c>
      <c r="PLP979" s="77" t="s">
        <v>2401</v>
      </c>
      <c r="PLQ979" s="217">
        <v>2652858.2999999998</v>
      </c>
      <c r="PLR979" s="218" t="s">
        <v>2402</v>
      </c>
      <c r="PLS979" s="219">
        <v>42660</v>
      </c>
      <c r="PLT979" s="204" t="s">
        <v>34</v>
      </c>
      <c r="PLU979" s="82" t="s">
        <v>2403</v>
      </c>
      <c r="PLV979" s="219">
        <v>42754</v>
      </c>
      <c r="PLW979" s="220">
        <v>222311</v>
      </c>
      <c r="PLX979" s="219">
        <v>42765</v>
      </c>
      <c r="PLY979" s="103"/>
      <c r="PLZ979" s="104" t="s">
        <v>30</v>
      </c>
      <c r="PMA979" s="76" t="s">
        <v>341</v>
      </c>
      <c r="PMB979" s="76" t="s">
        <v>24</v>
      </c>
      <c r="PMC979" s="76" t="s">
        <v>300</v>
      </c>
      <c r="PMD979" s="104" t="s">
        <v>24</v>
      </c>
      <c r="PME979" s="191">
        <v>131291732</v>
      </c>
      <c r="PMF979" s="77" t="s">
        <v>2401</v>
      </c>
      <c r="PMG979" s="217">
        <v>2652858.2999999998</v>
      </c>
      <c r="PMH979" s="218" t="s">
        <v>2402</v>
      </c>
      <c r="PMI979" s="219">
        <v>42660</v>
      </c>
      <c r="PMJ979" s="204" t="s">
        <v>34</v>
      </c>
      <c r="PMK979" s="82" t="s">
        <v>2403</v>
      </c>
      <c r="PML979" s="219">
        <v>42754</v>
      </c>
      <c r="PMM979" s="220">
        <v>222311</v>
      </c>
      <c r="PMN979" s="219">
        <v>42765</v>
      </c>
      <c r="PMO979" s="103"/>
      <c r="PMP979" s="104" t="s">
        <v>30</v>
      </c>
      <c r="PMQ979" s="76" t="s">
        <v>341</v>
      </c>
      <c r="PMR979" s="76" t="s">
        <v>24</v>
      </c>
      <c r="PMS979" s="76" t="s">
        <v>300</v>
      </c>
      <c r="PMT979" s="104" t="s">
        <v>24</v>
      </c>
      <c r="PMU979" s="191">
        <v>131291732</v>
      </c>
      <c r="PMV979" s="77" t="s">
        <v>2401</v>
      </c>
      <c r="PMW979" s="217">
        <v>2652858.2999999998</v>
      </c>
      <c r="PMX979" s="218" t="s">
        <v>2402</v>
      </c>
      <c r="PMY979" s="219">
        <v>42660</v>
      </c>
      <c r="PMZ979" s="204" t="s">
        <v>34</v>
      </c>
      <c r="PNA979" s="82" t="s">
        <v>2403</v>
      </c>
      <c r="PNB979" s="219">
        <v>42754</v>
      </c>
      <c r="PNC979" s="220">
        <v>222311</v>
      </c>
      <c r="PND979" s="219">
        <v>42765</v>
      </c>
      <c r="PNE979" s="103"/>
      <c r="PNF979" s="104" t="s">
        <v>30</v>
      </c>
      <c r="PNG979" s="76" t="s">
        <v>341</v>
      </c>
      <c r="PNH979" s="76" t="s">
        <v>24</v>
      </c>
      <c r="PNI979" s="76" t="s">
        <v>300</v>
      </c>
      <c r="PNJ979" s="104" t="s">
        <v>24</v>
      </c>
      <c r="PNK979" s="191">
        <v>131291732</v>
      </c>
      <c r="PNL979" s="77" t="s">
        <v>2401</v>
      </c>
      <c r="PNM979" s="217">
        <v>2652858.2999999998</v>
      </c>
      <c r="PNN979" s="218" t="s">
        <v>2402</v>
      </c>
      <c r="PNO979" s="219">
        <v>42660</v>
      </c>
      <c r="PNP979" s="204" t="s">
        <v>34</v>
      </c>
      <c r="PNQ979" s="82" t="s">
        <v>2403</v>
      </c>
      <c r="PNR979" s="219">
        <v>42754</v>
      </c>
      <c r="PNS979" s="220">
        <v>222311</v>
      </c>
      <c r="PNT979" s="219">
        <v>42765</v>
      </c>
      <c r="PNU979" s="103"/>
      <c r="PNV979" s="104" t="s">
        <v>30</v>
      </c>
      <c r="PNW979" s="76" t="s">
        <v>341</v>
      </c>
      <c r="PNX979" s="76" t="s">
        <v>24</v>
      </c>
      <c r="PNY979" s="76" t="s">
        <v>300</v>
      </c>
      <c r="PNZ979" s="104" t="s">
        <v>24</v>
      </c>
      <c r="POA979" s="191">
        <v>131291732</v>
      </c>
      <c r="POB979" s="77" t="s">
        <v>2401</v>
      </c>
      <c r="POC979" s="217">
        <v>2652858.2999999998</v>
      </c>
      <c r="POD979" s="218" t="s">
        <v>2402</v>
      </c>
      <c r="POE979" s="219">
        <v>42660</v>
      </c>
      <c r="POF979" s="204" t="s">
        <v>34</v>
      </c>
      <c r="POG979" s="82" t="s">
        <v>2403</v>
      </c>
      <c r="POH979" s="219">
        <v>42754</v>
      </c>
      <c r="POI979" s="220">
        <v>222311</v>
      </c>
      <c r="POJ979" s="219">
        <v>42765</v>
      </c>
      <c r="POK979" s="103"/>
      <c r="POL979" s="104" t="s">
        <v>30</v>
      </c>
      <c r="POM979" s="76" t="s">
        <v>341</v>
      </c>
      <c r="PON979" s="76" t="s">
        <v>24</v>
      </c>
      <c r="POO979" s="76" t="s">
        <v>300</v>
      </c>
      <c r="POP979" s="104" t="s">
        <v>24</v>
      </c>
      <c r="POQ979" s="191">
        <v>131291732</v>
      </c>
      <c r="POR979" s="77" t="s">
        <v>2401</v>
      </c>
      <c r="POS979" s="217">
        <v>2652858.2999999998</v>
      </c>
      <c r="POT979" s="218" t="s">
        <v>2402</v>
      </c>
      <c r="POU979" s="219">
        <v>42660</v>
      </c>
      <c r="POV979" s="204" t="s">
        <v>34</v>
      </c>
      <c r="POW979" s="82" t="s">
        <v>2403</v>
      </c>
      <c r="POX979" s="219">
        <v>42754</v>
      </c>
      <c r="POY979" s="220">
        <v>222311</v>
      </c>
      <c r="POZ979" s="219">
        <v>42765</v>
      </c>
      <c r="PPA979" s="103"/>
      <c r="PPB979" s="104" t="s">
        <v>30</v>
      </c>
      <c r="PPC979" s="76" t="s">
        <v>341</v>
      </c>
      <c r="PPD979" s="76" t="s">
        <v>24</v>
      </c>
      <c r="PPE979" s="76" t="s">
        <v>300</v>
      </c>
      <c r="PPF979" s="104" t="s">
        <v>24</v>
      </c>
      <c r="PPG979" s="191">
        <v>131291732</v>
      </c>
      <c r="PPH979" s="77" t="s">
        <v>2401</v>
      </c>
      <c r="PPI979" s="217">
        <v>2652858.2999999998</v>
      </c>
      <c r="PPJ979" s="218" t="s">
        <v>2402</v>
      </c>
      <c r="PPK979" s="219">
        <v>42660</v>
      </c>
      <c r="PPL979" s="204" t="s">
        <v>34</v>
      </c>
      <c r="PPM979" s="82" t="s">
        <v>2403</v>
      </c>
      <c r="PPN979" s="219">
        <v>42754</v>
      </c>
      <c r="PPO979" s="220">
        <v>222311</v>
      </c>
      <c r="PPP979" s="219">
        <v>42765</v>
      </c>
      <c r="PPQ979" s="103"/>
      <c r="PPR979" s="104" t="s">
        <v>30</v>
      </c>
      <c r="PPS979" s="76" t="s">
        <v>341</v>
      </c>
      <c r="PPT979" s="76" t="s">
        <v>24</v>
      </c>
      <c r="PPU979" s="76" t="s">
        <v>300</v>
      </c>
      <c r="PPV979" s="104" t="s">
        <v>24</v>
      </c>
      <c r="PPW979" s="191">
        <v>131291732</v>
      </c>
      <c r="PPX979" s="77" t="s">
        <v>2401</v>
      </c>
      <c r="PPY979" s="217">
        <v>2652858.2999999998</v>
      </c>
      <c r="PPZ979" s="218" t="s">
        <v>2402</v>
      </c>
      <c r="PQA979" s="219">
        <v>42660</v>
      </c>
      <c r="PQB979" s="204" t="s">
        <v>34</v>
      </c>
      <c r="PQC979" s="82" t="s">
        <v>2403</v>
      </c>
      <c r="PQD979" s="219">
        <v>42754</v>
      </c>
      <c r="PQE979" s="220">
        <v>222311</v>
      </c>
      <c r="PQF979" s="219">
        <v>42765</v>
      </c>
      <c r="PQG979" s="103"/>
      <c r="PQH979" s="104" t="s">
        <v>30</v>
      </c>
      <c r="PQI979" s="76" t="s">
        <v>341</v>
      </c>
      <c r="PQJ979" s="76" t="s">
        <v>24</v>
      </c>
      <c r="PQK979" s="76" t="s">
        <v>300</v>
      </c>
      <c r="PQL979" s="104" t="s">
        <v>24</v>
      </c>
      <c r="PQM979" s="191">
        <v>131291732</v>
      </c>
      <c r="PQN979" s="77" t="s">
        <v>2401</v>
      </c>
      <c r="PQO979" s="217">
        <v>2652858.2999999998</v>
      </c>
      <c r="PQP979" s="218" t="s">
        <v>2402</v>
      </c>
      <c r="PQQ979" s="219">
        <v>42660</v>
      </c>
      <c r="PQR979" s="204" t="s">
        <v>34</v>
      </c>
      <c r="PQS979" s="82" t="s">
        <v>2403</v>
      </c>
      <c r="PQT979" s="219">
        <v>42754</v>
      </c>
      <c r="PQU979" s="220">
        <v>222311</v>
      </c>
      <c r="PQV979" s="219">
        <v>42765</v>
      </c>
      <c r="PQW979" s="103"/>
      <c r="PQX979" s="104" t="s">
        <v>30</v>
      </c>
      <c r="PQY979" s="76" t="s">
        <v>341</v>
      </c>
      <c r="PQZ979" s="76" t="s">
        <v>24</v>
      </c>
      <c r="PRA979" s="76" t="s">
        <v>300</v>
      </c>
      <c r="PRB979" s="104" t="s">
        <v>24</v>
      </c>
      <c r="PRC979" s="191">
        <v>131291732</v>
      </c>
      <c r="PRD979" s="77" t="s">
        <v>2401</v>
      </c>
      <c r="PRE979" s="217">
        <v>2652858.2999999998</v>
      </c>
      <c r="PRF979" s="218" t="s">
        <v>2402</v>
      </c>
      <c r="PRG979" s="219">
        <v>42660</v>
      </c>
      <c r="PRH979" s="204" t="s">
        <v>34</v>
      </c>
      <c r="PRI979" s="82" t="s">
        <v>2403</v>
      </c>
      <c r="PRJ979" s="219">
        <v>42754</v>
      </c>
      <c r="PRK979" s="220">
        <v>222311</v>
      </c>
      <c r="PRL979" s="219">
        <v>42765</v>
      </c>
      <c r="PRM979" s="103"/>
      <c r="PRN979" s="104" t="s">
        <v>30</v>
      </c>
      <c r="PRO979" s="76" t="s">
        <v>341</v>
      </c>
      <c r="PRP979" s="76" t="s">
        <v>24</v>
      </c>
      <c r="PRQ979" s="76" t="s">
        <v>300</v>
      </c>
      <c r="PRR979" s="104" t="s">
        <v>24</v>
      </c>
      <c r="PRS979" s="191">
        <v>131291732</v>
      </c>
      <c r="PRT979" s="77" t="s">
        <v>2401</v>
      </c>
      <c r="PRU979" s="217">
        <v>2652858.2999999998</v>
      </c>
      <c r="PRV979" s="218" t="s">
        <v>2402</v>
      </c>
      <c r="PRW979" s="219">
        <v>42660</v>
      </c>
      <c r="PRX979" s="204" t="s">
        <v>34</v>
      </c>
      <c r="PRY979" s="82" t="s">
        <v>2403</v>
      </c>
      <c r="PRZ979" s="219">
        <v>42754</v>
      </c>
      <c r="PSA979" s="220">
        <v>222311</v>
      </c>
      <c r="PSB979" s="219">
        <v>42765</v>
      </c>
      <c r="PSC979" s="103"/>
      <c r="PSD979" s="104" t="s">
        <v>30</v>
      </c>
      <c r="PSE979" s="76" t="s">
        <v>341</v>
      </c>
      <c r="PSF979" s="76" t="s">
        <v>24</v>
      </c>
      <c r="PSG979" s="76" t="s">
        <v>300</v>
      </c>
      <c r="PSH979" s="104" t="s">
        <v>24</v>
      </c>
      <c r="PSI979" s="191">
        <v>131291732</v>
      </c>
      <c r="PSJ979" s="77" t="s">
        <v>2401</v>
      </c>
      <c r="PSK979" s="217">
        <v>2652858.2999999998</v>
      </c>
      <c r="PSL979" s="218" t="s">
        <v>2402</v>
      </c>
      <c r="PSM979" s="219">
        <v>42660</v>
      </c>
      <c r="PSN979" s="204" t="s">
        <v>34</v>
      </c>
      <c r="PSO979" s="82" t="s">
        <v>2403</v>
      </c>
      <c r="PSP979" s="219">
        <v>42754</v>
      </c>
      <c r="PSQ979" s="220">
        <v>222311</v>
      </c>
      <c r="PSR979" s="219">
        <v>42765</v>
      </c>
      <c r="PSS979" s="103"/>
      <c r="PST979" s="104" t="s">
        <v>30</v>
      </c>
      <c r="PSU979" s="76" t="s">
        <v>341</v>
      </c>
      <c r="PSV979" s="76" t="s">
        <v>24</v>
      </c>
      <c r="PSW979" s="76" t="s">
        <v>300</v>
      </c>
      <c r="PSX979" s="104" t="s">
        <v>24</v>
      </c>
      <c r="PSY979" s="191">
        <v>131291732</v>
      </c>
      <c r="PSZ979" s="77" t="s">
        <v>2401</v>
      </c>
      <c r="PTA979" s="217">
        <v>2652858.2999999998</v>
      </c>
      <c r="PTB979" s="218" t="s">
        <v>2402</v>
      </c>
      <c r="PTC979" s="219">
        <v>42660</v>
      </c>
      <c r="PTD979" s="204" t="s">
        <v>34</v>
      </c>
      <c r="PTE979" s="82" t="s">
        <v>2403</v>
      </c>
      <c r="PTF979" s="219">
        <v>42754</v>
      </c>
      <c r="PTG979" s="220">
        <v>222311</v>
      </c>
      <c r="PTH979" s="219">
        <v>42765</v>
      </c>
      <c r="PTI979" s="103"/>
      <c r="PTJ979" s="104" t="s">
        <v>30</v>
      </c>
      <c r="PTK979" s="76" t="s">
        <v>341</v>
      </c>
      <c r="PTL979" s="76" t="s">
        <v>24</v>
      </c>
      <c r="PTM979" s="76" t="s">
        <v>300</v>
      </c>
      <c r="PTN979" s="104" t="s">
        <v>24</v>
      </c>
      <c r="PTO979" s="191">
        <v>131291732</v>
      </c>
      <c r="PTP979" s="77" t="s">
        <v>2401</v>
      </c>
      <c r="PTQ979" s="217">
        <v>2652858.2999999998</v>
      </c>
      <c r="PTR979" s="218" t="s">
        <v>2402</v>
      </c>
      <c r="PTS979" s="219">
        <v>42660</v>
      </c>
      <c r="PTT979" s="204" t="s">
        <v>34</v>
      </c>
      <c r="PTU979" s="82" t="s">
        <v>2403</v>
      </c>
      <c r="PTV979" s="219">
        <v>42754</v>
      </c>
      <c r="PTW979" s="220">
        <v>222311</v>
      </c>
      <c r="PTX979" s="219">
        <v>42765</v>
      </c>
      <c r="PTY979" s="103"/>
      <c r="PTZ979" s="104" t="s">
        <v>30</v>
      </c>
      <c r="PUA979" s="76" t="s">
        <v>341</v>
      </c>
      <c r="PUB979" s="76" t="s">
        <v>24</v>
      </c>
      <c r="PUC979" s="76" t="s">
        <v>300</v>
      </c>
      <c r="PUD979" s="104" t="s">
        <v>24</v>
      </c>
      <c r="PUE979" s="191">
        <v>131291732</v>
      </c>
      <c r="PUF979" s="77" t="s">
        <v>2401</v>
      </c>
      <c r="PUG979" s="217">
        <v>2652858.2999999998</v>
      </c>
      <c r="PUH979" s="218" t="s">
        <v>2402</v>
      </c>
      <c r="PUI979" s="219">
        <v>42660</v>
      </c>
      <c r="PUJ979" s="204" t="s">
        <v>34</v>
      </c>
      <c r="PUK979" s="82" t="s">
        <v>2403</v>
      </c>
      <c r="PUL979" s="219">
        <v>42754</v>
      </c>
      <c r="PUM979" s="220">
        <v>222311</v>
      </c>
      <c r="PUN979" s="219">
        <v>42765</v>
      </c>
      <c r="PUO979" s="103"/>
      <c r="PUP979" s="104" t="s">
        <v>30</v>
      </c>
      <c r="PUQ979" s="76" t="s">
        <v>341</v>
      </c>
      <c r="PUR979" s="76" t="s">
        <v>24</v>
      </c>
      <c r="PUS979" s="76" t="s">
        <v>300</v>
      </c>
      <c r="PUT979" s="104" t="s">
        <v>24</v>
      </c>
      <c r="PUU979" s="191">
        <v>131291732</v>
      </c>
      <c r="PUV979" s="77" t="s">
        <v>2401</v>
      </c>
      <c r="PUW979" s="217">
        <v>2652858.2999999998</v>
      </c>
      <c r="PUX979" s="218" t="s">
        <v>2402</v>
      </c>
      <c r="PUY979" s="219">
        <v>42660</v>
      </c>
      <c r="PUZ979" s="204" t="s">
        <v>34</v>
      </c>
      <c r="PVA979" s="82" t="s">
        <v>2403</v>
      </c>
      <c r="PVB979" s="219">
        <v>42754</v>
      </c>
      <c r="PVC979" s="220">
        <v>222311</v>
      </c>
      <c r="PVD979" s="219">
        <v>42765</v>
      </c>
      <c r="PVE979" s="103"/>
      <c r="PVF979" s="104" t="s">
        <v>30</v>
      </c>
      <c r="PVG979" s="76" t="s">
        <v>341</v>
      </c>
      <c r="PVH979" s="76" t="s">
        <v>24</v>
      </c>
      <c r="PVI979" s="76" t="s">
        <v>300</v>
      </c>
      <c r="PVJ979" s="104" t="s">
        <v>24</v>
      </c>
      <c r="PVK979" s="191">
        <v>131291732</v>
      </c>
      <c r="PVL979" s="77" t="s">
        <v>2401</v>
      </c>
      <c r="PVM979" s="217">
        <v>2652858.2999999998</v>
      </c>
      <c r="PVN979" s="218" t="s">
        <v>2402</v>
      </c>
      <c r="PVO979" s="219">
        <v>42660</v>
      </c>
      <c r="PVP979" s="204" t="s">
        <v>34</v>
      </c>
      <c r="PVQ979" s="82" t="s">
        <v>2403</v>
      </c>
      <c r="PVR979" s="219">
        <v>42754</v>
      </c>
      <c r="PVS979" s="220">
        <v>222311</v>
      </c>
      <c r="PVT979" s="219">
        <v>42765</v>
      </c>
      <c r="PVU979" s="103"/>
      <c r="PVV979" s="104" t="s">
        <v>30</v>
      </c>
      <c r="PVW979" s="76" t="s">
        <v>341</v>
      </c>
      <c r="PVX979" s="76" t="s">
        <v>24</v>
      </c>
      <c r="PVY979" s="76" t="s">
        <v>300</v>
      </c>
      <c r="PVZ979" s="104" t="s">
        <v>24</v>
      </c>
      <c r="PWA979" s="191">
        <v>131291732</v>
      </c>
      <c r="PWB979" s="77" t="s">
        <v>2401</v>
      </c>
      <c r="PWC979" s="217">
        <v>2652858.2999999998</v>
      </c>
      <c r="PWD979" s="218" t="s">
        <v>2402</v>
      </c>
      <c r="PWE979" s="219">
        <v>42660</v>
      </c>
      <c r="PWF979" s="204" t="s">
        <v>34</v>
      </c>
      <c r="PWG979" s="82" t="s">
        <v>2403</v>
      </c>
      <c r="PWH979" s="219">
        <v>42754</v>
      </c>
      <c r="PWI979" s="220">
        <v>222311</v>
      </c>
      <c r="PWJ979" s="219">
        <v>42765</v>
      </c>
      <c r="PWK979" s="103"/>
      <c r="PWL979" s="104" t="s">
        <v>30</v>
      </c>
      <c r="PWM979" s="76" t="s">
        <v>341</v>
      </c>
      <c r="PWN979" s="76" t="s">
        <v>24</v>
      </c>
      <c r="PWO979" s="76" t="s">
        <v>300</v>
      </c>
      <c r="PWP979" s="104" t="s">
        <v>24</v>
      </c>
      <c r="PWQ979" s="191">
        <v>131291732</v>
      </c>
      <c r="PWR979" s="77" t="s">
        <v>2401</v>
      </c>
      <c r="PWS979" s="217">
        <v>2652858.2999999998</v>
      </c>
      <c r="PWT979" s="218" t="s">
        <v>2402</v>
      </c>
      <c r="PWU979" s="219">
        <v>42660</v>
      </c>
      <c r="PWV979" s="204" t="s">
        <v>34</v>
      </c>
      <c r="PWW979" s="82" t="s">
        <v>2403</v>
      </c>
      <c r="PWX979" s="219">
        <v>42754</v>
      </c>
      <c r="PWY979" s="220">
        <v>222311</v>
      </c>
      <c r="PWZ979" s="219">
        <v>42765</v>
      </c>
      <c r="PXA979" s="103"/>
      <c r="PXB979" s="104" t="s">
        <v>30</v>
      </c>
      <c r="PXC979" s="76" t="s">
        <v>341</v>
      </c>
      <c r="PXD979" s="76" t="s">
        <v>24</v>
      </c>
      <c r="PXE979" s="76" t="s">
        <v>300</v>
      </c>
      <c r="PXF979" s="104" t="s">
        <v>24</v>
      </c>
      <c r="PXG979" s="191">
        <v>131291732</v>
      </c>
      <c r="PXH979" s="77" t="s">
        <v>2401</v>
      </c>
      <c r="PXI979" s="217">
        <v>2652858.2999999998</v>
      </c>
      <c r="PXJ979" s="218" t="s">
        <v>2402</v>
      </c>
      <c r="PXK979" s="219">
        <v>42660</v>
      </c>
      <c r="PXL979" s="204" t="s">
        <v>34</v>
      </c>
      <c r="PXM979" s="82" t="s">
        <v>2403</v>
      </c>
      <c r="PXN979" s="219">
        <v>42754</v>
      </c>
      <c r="PXO979" s="220">
        <v>222311</v>
      </c>
      <c r="PXP979" s="219">
        <v>42765</v>
      </c>
      <c r="PXQ979" s="103"/>
      <c r="PXR979" s="104" t="s">
        <v>30</v>
      </c>
      <c r="PXS979" s="76" t="s">
        <v>341</v>
      </c>
      <c r="PXT979" s="76" t="s">
        <v>24</v>
      </c>
      <c r="PXU979" s="76" t="s">
        <v>300</v>
      </c>
      <c r="PXV979" s="104" t="s">
        <v>24</v>
      </c>
      <c r="PXW979" s="191">
        <v>131291732</v>
      </c>
      <c r="PXX979" s="77" t="s">
        <v>2401</v>
      </c>
      <c r="PXY979" s="217">
        <v>2652858.2999999998</v>
      </c>
      <c r="PXZ979" s="218" t="s">
        <v>2402</v>
      </c>
      <c r="PYA979" s="219">
        <v>42660</v>
      </c>
      <c r="PYB979" s="204" t="s">
        <v>34</v>
      </c>
      <c r="PYC979" s="82" t="s">
        <v>2403</v>
      </c>
      <c r="PYD979" s="219">
        <v>42754</v>
      </c>
      <c r="PYE979" s="220">
        <v>222311</v>
      </c>
      <c r="PYF979" s="219">
        <v>42765</v>
      </c>
      <c r="PYG979" s="103"/>
      <c r="PYH979" s="104" t="s">
        <v>30</v>
      </c>
      <c r="PYI979" s="76" t="s">
        <v>341</v>
      </c>
      <c r="PYJ979" s="76" t="s">
        <v>24</v>
      </c>
      <c r="PYK979" s="76" t="s">
        <v>300</v>
      </c>
      <c r="PYL979" s="104" t="s">
        <v>24</v>
      </c>
      <c r="PYM979" s="191">
        <v>131291732</v>
      </c>
      <c r="PYN979" s="77" t="s">
        <v>2401</v>
      </c>
      <c r="PYO979" s="217">
        <v>2652858.2999999998</v>
      </c>
      <c r="PYP979" s="218" t="s">
        <v>2402</v>
      </c>
      <c r="PYQ979" s="219">
        <v>42660</v>
      </c>
      <c r="PYR979" s="204" t="s">
        <v>34</v>
      </c>
      <c r="PYS979" s="82" t="s">
        <v>2403</v>
      </c>
      <c r="PYT979" s="219">
        <v>42754</v>
      </c>
      <c r="PYU979" s="220">
        <v>222311</v>
      </c>
      <c r="PYV979" s="219">
        <v>42765</v>
      </c>
      <c r="PYW979" s="103"/>
      <c r="PYX979" s="104" t="s">
        <v>30</v>
      </c>
      <c r="PYY979" s="76" t="s">
        <v>341</v>
      </c>
      <c r="PYZ979" s="76" t="s">
        <v>24</v>
      </c>
      <c r="PZA979" s="76" t="s">
        <v>300</v>
      </c>
      <c r="PZB979" s="104" t="s">
        <v>24</v>
      </c>
      <c r="PZC979" s="191">
        <v>131291732</v>
      </c>
      <c r="PZD979" s="77" t="s">
        <v>2401</v>
      </c>
      <c r="PZE979" s="217">
        <v>2652858.2999999998</v>
      </c>
      <c r="PZF979" s="218" t="s">
        <v>2402</v>
      </c>
      <c r="PZG979" s="219">
        <v>42660</v>
      </c>
      <c r="PZH979" s="204" t="s">
        <v>34</v>
      </c>
      <c r="PZI979" s="82" t="s">
        <v>2403</v>
      </c>
      <c r="PZJ979" s="219">
        <v>42754</v>
      </c>
      <c r="PZK979" s="220">
        <v>222311</v>
      </c>
      <c r="PZL979" s="219">
        <v>42765</v>
      </c>
      <c r="PZM979" s="103"/>
      <c r="PZN979" s="104" t="s">
        <v>30</v>
      </c>
      <c r="PZO979" s="76" t="s">
        <v>341</v>
      </c>
      <c r="PZP979" s="76" t="s">
        <v>24</v>
      </c>
      <c r="PZQ979" s="76" t="s">
        <v>300</v>
      </c>
      <c r="PZR979" s="104" t="s">
        <v>24</v>
      </c>
      <c r="PZS979" s="191">
        <v>131291732</v>
      </c>
      <c r="PZT979" s="77" t="s">
        <v>2401</v>
      </c>
      <c r="PZU979" s="217">
        <v>2652858.2999999998</v>
      </c>
      <c r="PZV979" s="218" t="s">
        <v>2402</v>
      </c>
      <c r="PZW979" s="219">
        <v>42660</v>
      </c>
      <c r="PZX979" s="204" t="s">
        <v>34</v>
      </c>
      <c r="PZY979" s="82" t="s">
        <v>2403</v>
      </c>
      <c r="PZZ979" s="219">
        <v>42754</v>
      </c>
      <c r="QAA979" s="220">
        <v>222311</v>
      </c>
      <c r="QAB979" s="219">
        <v>42765</v>
      </c>
      <c r="QAC979" s="103"/>
      <c r="QAD979" s="104" t="s">
        <v>30</v>
      </c>
      <c r="QAE979" s="76" t="s">
        <v>341</v>
      </c>
      <c r="QAF979" s="76" t="s">
        <v>24</v>
      </c>
      <c r="QAG979" s="76" t="s">
        <v>300</v>
      </c>
      <c r="QAH979" s="104" t="s">
        <v>24</v>
      </c>
      <c r="QAI979" s="191">
        <v>131291732</v>
      </c>
      <c r="QAJ979" s="77" t="s">
        <v>2401</v>
      </c>
      <c r="QAK979" s="217">
        <v>2652858.2999999998</v>
      </c>
      <c r="QAL979" s="218" t="s">
        <v>2402</v>
      </c>
      <c r="QAM979" s="219">
        <v>42660</v>
      </c>
      <c r="QAN979" s="204" t="s">
        <v>34</v>
      </c>
      <c r="QAO979" s="82" t="s">
        <v>2403</v>
      </c>
      <c r="QAP979" s="219">
        <v>42754</v>
      </c>
      <c r="QAQ979" s="220">
        <v>222311</v>
      </c>
      <c r="QAR979" s="219">
        <v>42765</v>
      </c>
      <c r="QAS979" s="103"/>
      <c r="QAT979" s="104" t="s">
        <v>30</v>
      </c>
      <c r="QAU979" s="76" t="s">
        <v>341</v>
      </c>
      <c r="QAV979" s="76" t="s">
        <v>24</v>
      </c>
      <c r="QAW979" s="76" t="s">
        <v>300</v>
      </c>
      <c r="QAX979" s="104" t="s">
        <v>24</v>
      </c>
      <c r="QAY979" s="191">
        <v>131291732</v>
      </c>
      <c r="QAZ979" s="77" t="s">
        <v>2401</v>
      </c>
      <c r="QBA979" s="217">
        <v>2652858.2999999998</v>
      </c>
      <c r="QBB979" s="218" t="s">
        <v>2402</v>
      </c>
      <c r="QBC979" s="219">
        <v>42660</v>
      </c>
      <c r="QBD979" s="204" t="s">
        <v>34</v>
      </c>
      <c r="QBE979" s="82" t="s">
        <v>2403</v>
      </c>
      <c r="QBF979" s="219">
        <v>42754</v>
      </c>
      <c r="QBG979" s="220">
        <v>222311</v>
      </c>
      <c r="QBH979" s="219">
        <v>42765</v>
      </c>
      <c r="QBI979" s="103"/>
      <c r="QBJ979" s="104" t="s">
        <v>30</v>
      </c>
      <c r="QBK979" s="76" t="s">
        <v>341</v>
      </c>
      <c r="QBL979" s="76" t="s">
        <v>24</v>
      </c>
      <c r="QBM979" s="76" t="s">
        <v>300</v>
      </c>
      <c r="QBN979" s="104" t="s">
        <v>24</v>
      </c>
      <c r="QBO979" s="191">
        <v>131291732</v>
      </c>
      <c r="QBP979" s="77" t="s">
        <v>2401</v>
      </c>
      <c r="QBQ979" s="217">
        <v>2652858.2999999998</v>
      </c>
      <c r="QBR979" s="218" t="s">
        <v>2402</v>
      </c>
      <c r="QBS979" s="219">
        <v>42660</v>
      </c>
      <c r="QBT979" s="204" t="s">
        <v>34</v>
      </c>
      <c r="QBU979" s="82" t="s">
        <v>2403</v>
      </c>
      <c r="QBV979" s="219">
        <v>42754</v>
      </c>
      <c r="QBW979" s="220">
        <v>222311</v>
      </c>
      <c r="QBX979" s="219">
        <v>42765</v>
      </c>
      <c r="QBY979" s="103"/>
      <c r="QBZ979" s="104" t="s">
        <v>30</v>
      </c>
      <c r="QCA979" s="76" t="s">
        <v>341</v>
      </c>
      <c r="QCB979" s="76" t="s">
        <v>24</v>
      </c>
      <c r="QCC979" s="76" t="s">
        <v>300</v>
      </c>
      <c r="QCD979" s="104" t="s">
        <v>24</v>
      </c>
      <c r="QCE979" s="191">
        <v>131291732</v>
      </c>
      <c r="QCF979" s="77" t="s">
        <v>2401</v>
      </c>
      <c r="QCG979" s="217">
        <v>2652858.2999999998</v>
      </c>
      <c r="QCH979" s="218" t="s">
        <v>2402</v>
      </c>
      <c r="QCI979" s="219">
        <v>42660</v>
      </c>
      <c r="QCJ979" s="204" t="s">
        <v>34</v>
      </c>
      <c r="QCK979" s="82" t="s">
        <v>2403</v>
      </c>
      <c r="QCL979" s="219">
        <v>42754</v>
      </c>
      <c r="QCM979" s="220">
        <v>222311</v>
      </c>
      <c r="QCN979" s="219">
        <v>42765</v>
      </c>
      <c r="QCO979" s="103"/>
      <c r="QCP979" s="104" t="s">
        <v>30</v>
      </c>
      <c r="QCQ979" s="76" t="s">
        <v>341</v>
      </c>
      <c r="QCR979" s="76" t="s">
        <v>24</v>
      </c>
      <c r="QCS979" s="76" t="s">
        <v>300</v>
      </c>
      <c r="QCT979" s="104" t="s">
        <v>24</v>
      </c>
      <c r="QCU979" s="191">
        <v>131291732</v>
      </c>
      <c r="QCV979" s="77" t="s">
        <v>2401</v>
      </c>
      <c r="QCW979" s="217">
        <v>2652858.2999999998</v>
      </c>
      <c r="QCX979" s="218" t="s">
        <v>2402</v>
      </c>
      <c r="QCY979" s="219">
        <v>42660</v>
      </c>
      <c r="QCZ979" s="204" t="s">
        <v>34</v>
      </c>
      <c r="QDA979" s="82" t="s">
        <v>2403</v>
      </c>
      <c r="QDB979" s="219">
        <v>42754</v>
      </c>
      <c r="QDC979" s="220">
        <v>222311</v>
      </c>
      <c r="QDD979" s="219">
        <v>42765</v>
      </c>
      <c r="QDE979" s="103"/>
      <c r="QDF979" s="104" t="s">
        <v>30</v>
      </c>
      <c r="QDG979" s="76" t="s">
        <v>341</v>
      </c>
      <c r="QDH979" s="76" t="s">
        <v>24</v>
      </c>
      <c r="QDI979" s="76" t="s">
        <v>300</v>
      </c>
      <c r="QDJ979" s="104" t="s">
        <v>24</v>
      </c>
      <c r="QDK979" s="191">
        <v>131291732</v>
      </c>
      <c r="QDL979" s="77" t="s">
        <v>2401</v>
      </c>
      <c r="QDM979" s="217">
        <v>2652858.2999999998</v>
      </c>
      <c r="QDN979" s="218" t="s">
        <v>2402</v>
      </c>
      <c r="QDO979" s="219">
        <v>42660</v>
      </c>
      <c r="QDP979" s="204" t="s">
        <v>34</v>
      </c>
      <c r="QDQ979" s="82" t="s">
        <v>2403</v>
      </c>
      <c r="QDR979" s="219">
        <v>42754</v>
      </c>
      <c r="QDS979" s="220">
        <v>222311</v>
      </c>
      <c r="QDT979" s="219">
        <v>42765</v>
      </c>
      <c r="QDU979" s="103"/>
      <c r="QDV979" s="104" t="s">
        <v>30</v>
      </c>
      <c r="QDW979" s="76" t="s">
        <v>341</v>
      </c>
      <c r="QDX979" s="76" t="s">
        <v>24</v>
      </c>
      <c r="QDY979" s="76" t="s">
        <v>300</v>
      </c>
      <c r="QDZ979" s="104" t="s">
        <v>24</v>
      </c>
      <c r="QEA979" s="191">
        <v>131291732</v>
      </c>
      <c r="QEB979" s="77" t="s">
        <v>2401</v>
      </c>
      <c r="QEC979" s="217">
        <v>2652858.2999999998</v>
      </c>
      <c r="QED979" s="218" t="s">
        <v>2402</v>
      </c>
      <c r="QEE979" s="219">
        <v>42660</v>
      </c>
      <c r="QEF979" s="204" t="s">
        <v>34</v>
      </c>
      <c r="QEG979" s="82" t="s">
        <v>2403</v>
      </c>
      <c r="QEH979" s="219">
        <v>42754</v>
      </c>
      <c r="QEI979" s="220">
        <v>222311</v>
      </c>
      <c r="QEJ979" s="219">
        <v>42765</v>
      </c>
      <c r="QEK979" s="103"/>
      <c r="QEL979" s="104" t="s">
        <v>30</v>
      </c>
      <c r="QEM979" s="76" t="s">
        <v>341</v>
      </c>
      <c r="QEN979" s="76" t="s">
        <v>24</v>
      </c>
      <c r="QEO979" s="76" t="s">
        <v>300</v>
      </c>
      <c r="QEP979" s="104" t="s">
        <v>24</v>
      </c>
      <c r="QEQ979" s="191">
        <v>131291732</v>
      </c>
      <c r="QER979" s="77" t="s">
        <v>2401</v>
      </c>
      <c r="QES979" s="217">
        <v>2652858.2999999998</v>
      </c>
      <c r="QET979" s="218" t="s">
        <v>2402</v>
      </c>
      <c r="QEU979" s="219">
        <v>42660</v>
      </c>
      <c r="QEV979" s="204" t="s">
        <v>34</v>
      </c>
      <c r="QEW979" s="82" t="s">
        <v>2403</v>
      </c>
      <c r="QEX979" s="219">
        <v>42754</v>
      </c>
      <c r="QEY979" s="220">
        <v>222311</v>
      </c>
      <c r="QEZ979" s="219">
        <v>42765</v>
      </c>
      <c r="QFA979" s="103"/>
      <c r="QFB979" s="104" t="s">
        <v>30</v>
      </c>
      <c r="QFC979" s="76" t="s">
        <v>341</v>
      </c>
      <c r="QFD979" s="76" t="s">
        <v>24</v>
      </c>
      <c r="QFE979" s="76" t="s">
        <v>300</v>
      </c>
      <c r="QFF979" s="104" t="s">
        <v>24</v>
      </c>
      <c r="QFG979" s="191">
        <v>131291732</v>
      </c>
      <c r="QFH979" s="77" t="s">
        <v>2401</v>
      </c>
      <c r="QFI979" s="217">
        <v>2652858.2999999998</v>
      </c>
      <c r="QFJ979" s="218" t="s">
        <v>2402</v>
      </c>
      <c r="QFK979" s="219">
        <v>42660</v>
      </c>
      <c r="QFL979" s="204" t="s">
        <v>34</v>
      </c>
      <c r="QFM979" s="82" t="s">
        <v>2403</v>
      </c>
      <c r="QFN979" s="219">
        <v>42754</v>
      </c>
      <c r="QFO979" s="220">
        <v>222311</v>
      </c>
      <c r="QFP979" s="219">
        <v>42765</v>
      </c>
      <c r="QFQ979" s="103"/>
      <c r="QFR979" s="104" t="s">
        <v>30</v>
      </c>
      <c r="QFS979" s="76" t="s">
        <v>341</v>
      </c>
      <c r="QFT979" s="76" t="s">
        <v>24</v>
      </c>
      <c r="QFU979" s="76" t="s">
        <v>300</v>
      </c>
      <c r="QFV979" s="104" t="s">
        <v>24</v>
      </c>
      <c r="QFW979" s="191">
        <v>131291732</v>
      </c>
      <c r="QFX979" s="77" t="s">
        <v>2401</v>
      </c>
      <c r="QFY979" s="217">
        <v>2652858.2999999998</v>
      </c>
      <c r="QFZ979" s="218" t="s">
        <v>2402</v>
      </c>
      <c r="QGA979" s="219">
        <v>42660</v>
      </c>
      <c r="QGB979" s="204" t="s">
        <v>34</v>
      </c>
      <c r="QGC979" s="82" t="s">
        <v>2403</v>
      </c>
      <c r="QGD979" s="219">
        <v>42754</v>
      </c>
      <c r="QGE979" s="220">
        <v>222311</v>
      </c>
      <c r="QGF979" s="219">
        <v>42765</v>
      </c>
      <c r="QGG979" s="103"/>
      <c r="QGH979" s="104" t="s">
        <v>30</v>
      </c>
      <c r="QGI979" s="76" t="s">
        <v>341</v>
      </c>
      <c r="QGJ979" s="76" t="s">
        <v>24</v>
      </c>
      <c r="QGK979" s="76" t="s">
        <v>300</v>
      </c>
      <c r="QGL979" s="104" t="s">
        <v>24</v>
      </c>
      <c r="QGM979" s="191">
        <v>131291732</v>
      </c>
      <c r="QGN979" s="77" t="s">
        <v>2401</v>
      </c>
      <c r="QGO979" s="217">
        <v>2652858.2999999998</v>
      </c>
      <c r="QGP979" s="218" t="s">
        <v>2402</v>
      </c>
      <c r="QGQ979" s="219">
        <v>42660</v>
      </c>
      <c r="QGR979" s="204" t="s">
        <v>34</v>
      </c>
      <c r="QGS979" s="82" t="s">
        <v>2403</v>
      </c>
      <c r="QGT979" s="219">
        <v>42754</v>
      </c>
      <c r="QGU979" s="220">
        <v>222311</v>
      </c>
      <c r="QGV979" s="219">
        <v>42765</v>
      </c>
      <c r="QGW979" s="103"/>
      <c r="QGX979" s="104" t="s">
        <v>30</v>
      </c>
      <c r="QGY979" s="76" t="s">
        <v>341</v>
      </c>
      <c r="QGZ979" s="76" t="s">
        <v>24</v>
      </c>
      <c r="QHA979" s="76" t="s">
        <v>300</v>
      </c>
      <c r="QHB979" s="104" t="s">
        <v>24</v>
      </c>
      <c r="QHC979" s="191">
        <v>131291732</v>
      </c>
      <c r="QHD979" s="77" t="s">
        <v>2401</v>
      </c>
      <c r="QHE979" s="217">
        <v>2652858.2999999998</v>
      </c>
      <c r="QHF979" s="218" t="s">
        <v>2402</v>
      </c>
      <c r="QHG979" s="219">
        <v>42660</v>
      </c>
      <c r="QHH979" s="204" t="s">
        <v>34</v>
      </c>
      <c r="QHI979" s="82" t="s">
        <v>2403</v>
      </c>
      <c r="QHJ979" s="219">
        <v>42754</v>
      </c>
      <c r="QHK979" s="220">
        <v>222311</v>
      </c>
      <c r="QHL979" s="219">
        <v>42765</v>
      </c>
      <c r="QHM979" s="103"/>
      <c r="QHN979" s="104" t="s">
        <v>30</v>
      </c>
      <c r="QHO979" s="76" t="s">
        <v>341</v>
      </c>
      <c r="QHP979" s="76" t="s">
        <v>24</v>
      </c>
      <c r="QHQ979" s="76" t="s">
        <v>300</v>
      </c>
      <c r="QHR979" s="104" t="s">
        <v>24</v>
      </c>
      <c r="QHS979" s="191">
        <v>131291732</v>
      </c>
      <c r="QHT979" s="77" t="s">
        <v>2401</v>
      </c>
      <c r="QHU979" s="217">
        <v>2652858.2999999998</v>
      </c>
      <c r="QHV979" s="218" t="s">
        <v>2402</v>
      </c>
      <c r="QHW979" s="219">
        <v>42660</v>
      </c>
      <c r="QHX979" s="204" t="s">
        <v>34</v>
      </c>
      <c r="QHY979" s="82" t="s">
        <v>2403</v>
      </c>
      <c r="QHZ979" s="219">
        <v>42754</v>
      </c>
      <c r="QIA979" s="220">
        <v>222311</v>
      </c>
      <c r="QIB979" s="219">
        <v>42765</v>
      </c>
      <c r="QIC979" s="103"/>
      <c r="QID979" s="104" t="s">
        <v>30</v>
      </c>
      <c r="QIE979" s="76" t="s">
        <v>341</v>
      </c>
      <c r="QIF979" s="76" t="s">
        <v>24</v>
      </c>
      <c r="QIG979" s="76" t="s">
        <v>300</v>
      </c>
      <c r="QIH979" s="104" t="s">
        <v>24</v>
      </c>
      <c r="QII979" s="191">
        <v>131291732</v>
      </c>
      <c r="QIJ979" s="77" t="s">
        <v>2401</v>
      </c>
      <c r="QIK979" s="217">
        <v>2652858.2999999998</v>
      </c>
      <c r="QIL979" s="218" t="s">
        <v>2402</v>
      </c>
      <c r="QIM979" s="219">
        <v>42660</v>
      </c>
      <c r="QIN979" s="204" t="s">
        <v>34</v>
      </c>
      <c r="QIO979" s="82" t="s">
        <v>2403</v>
      </c>
      <c r="QIP979" s="219">
        <v>42754</v>
      </c>
      <c r="QIQ979" s="220">
        <v>222311</v>
      </c>
      <c r="QIR979" s="219">
        <v>42765</v>
      </c>
      <c r="QIS979" s="103"/>
      <c r="QIT979" s="104" t="s">
        <v>30</v>
      </c>
      <c r="QIU979" s="76" t="s">
        <v>341</v>
      </c>
      <c r="QIV979" s="76" t="s">
        <v>24</v>
      </c>
      <c r="QIW979" s="76" t="s">
        <v>300</v>
      </c>
      <c r="QIX979" s="104" t="s">
        <v>24</v>
      </c>
      <c r="QIY979" s="191">
        <v>131291732</v>
      </c>
      <c r="QIZ979" s="77" t="s">
        <v>2401</v>
      </c>
      <c r="QJA979" s="217">
        <v>2652858.2999999998</v>
      </c>
      <c r="QJB979" s="218" t="s">
        <v>2402</v>
      </c>
      <c r="QJC979" s="219">
        <v>42660</v>
      </c>
      <c r="QJD979" s="204" t="s">
        <v>34</v>
      </c>
      <c r="QJE979" s="82" t="s">
        <v>2403</v>
      </c>
      <c r="QJF979" s="219">
        <v>42754</v>
      </c>
      <c r="QJG979" s="220">
        <v>222311</v>
      </c>
      <c r="QJH979" s="219">
        <v>42765</v>
      </c>
      <c r="QJI979" s="103"/>
      <c r="QJJ979" s="104" t="s">
        <v>30</v>
      </c>
      <c r="QJK979" s="76" t="s">
        <v>341</v>
      </c>
      <c r="QJL979" s="76" t="s">
        <v>24</v>
      </c>
      <c r="QJM979" s="76" t="s">
        <v>300</v>
      </c>
      <c r="QJN979" s="104" t="s">
        <v>24</v>
      </c>
      <c r="QJO979" s="191">
        <v>131291732</v>
      </c>
      <c r="QJP979" s="77" t="s">
        <v>2401</v>
      </c>
      <c r="QJQ979" s="217">
        <v>2652858.2999999998</v>
      </c>
      <c r="QJR979" s="218" t="s">
        <v>2402</v>
      </c>
      <c r="QJS979" s="219">
        <v>42660</v>
      </c>
      <c r="QJT979" s="204" t="s">
        <v>34</v>
      </c>
      <c r="QJU979" s="82" t="s">
        <v>2403</v>
      </c>
      <c r="QJV979" s="219">
        <v>42754</v>
      </c>
      <c r="QJW979" s="220">
        <v>222311</v>
      </c>
      <c r="QJX979" s="219">
        <v>42765</v>
      </c>
      <c r="QJY979" s="103"/>
      <c r="QJZ979" s="104" t="s">
        <v>30</v>
      </c>
      <c r="QKA979" s="76" t="s">
        <v>341</v>
      </c>
      <c r="QKB979" s="76" t="s">
        <v>24</v>
      </c>
      <c r="QKC979" s="76" t="s">
        <v>300</v>
      </c>
      <c r="QKD979" s="104" t="s">
        <v>24</v>
      </c>
      <c r="QKE979" s="191">
        <v>131291732</v>
      </c>
      <c r="QKF979" s="77" t="s">
        <v>2401</v>
      </c>
      <c r="QKG979" s="217">
        <v>2652858.2999999998</v>
      </c>
      <c r="QKH979" s="218" t="s">
        <v>2402</v>
      </c>
      <c r="QKI979" s="219">
        <v>42660</v>
      </c>
      <c r="QKJ979" s="204" t="s">
        <v>34</v>
      </c>
      <c r="QKK979" s="82" t="s">
        <v>2403</v>
      </c>
      <c r="QKL979" s="219">
        <v>42754</v>
      </c>
      <c r="QKM979" s="220">
        <v>222311</v>
      </c>
      <c r="QKN979" s="219">
        <v>42765</v>
      </c>
      <c r="QKO979" s="103"/>
      <c r="QKP979" s="104" t="s">
        <v>30</v>
      </c>
      <c r="QKQ979" s="76" t="s">
        <v>341</v>
      </c>
      <c r="QKR979" s="76" t="s">
        <v>24</v>
      </c>
      <c r="QKS979" s="76" t="s">
        <v>300</v>
      </c>
      <c r="QKT979" s="104" t="s">
        <v>24</v>
      </c>
      <c r="QKU979" s="191">
        <v>131291732</v>
      </c>
      <c r="QKV979" s="77" t="s">
        <v>2401</v>
      </c>
      <c r="QKW979" s="217">
        <v>2652858.2999999998</v>
      </c>
      <c r="QKX979" s="218" t="s">
        <v>2402</v>
      </c>
      <c r="QKY979" s="219">
        <v>42660</v>
      </c>
      <c r="QKZ979" s="204" t="s">
        <v>34</v>
      </c>
      <c r="QLA979" s="82" t="s">
        <v>2403</v>
      </c>
      <c r="QLB979" s="219">
        <v>42754</v>
      </c>
      <c r="QLC979" s="220">
        <v>222311</v>
      </c>
      <c r="QLD979" s="219">
        <v>42765</v>
      </c>
      <c r="QLE979" s="103"/>
      <c r="QLF979" s="104" t="s">
        <v>30</v>
      </c>
      <c r="QLG979" s="76" t="s">
        <v>341</v>
      </c>
      <c r="QLH979" s="76" t="s">
        <v>24</v>
      </c>
      <c r="QLI979" s="76" t="s">
        <v>300</v>
      </c>
      <c r="QLJ979" s="104" t="s">
        <v>24</v>
      </c>
      <c r="QLK979" s="191">
        <v>131291732</v>
      </c>
      <c r="QLL979" s="77" t="s">
        <v>2401</v>
      </c>
      <c r="QLM979" s="217">
        <v>2652858.2999999998</v>
      </c>
      <c r="QLN979" s="218" t="s">
        <v>2402</v>
      </c>
      <c r="QLO979" s="219">
        <v>42660</v>
      </c>
      <c r="QLP979" s="204" t="s">
        <v>34</v>
      </c>
      <c r="QLQ979" s="82" t="s">
        <v>2403</v>
      </c>
      <c r="QLR979" s="219">
        <v>42754</v>
      </c>
      <c r="QLS979" s="220">
        <v>222311</v>
      </c>
      <c r="QLT979" s="219">
        <v>42765</v>
      </c>
      <c r="QLU979" s="103"/>
      <c r="QLV979" s="104" t="s">
        <v>30</v>
      </c>
      <c r="QLW979" s="76" t="s">
        <v>341</v>
      </c>
      <c r="QLX979" s="76" t="s">
        <v>24</v>
      </c>
      <c r="QLY979" s="76" t="s">
        <v>300</v>
      </c>
      <c r="QLZ979" s="104" t="s">
        <v>24</v>
      </c>
      <c r="QMA979" s="191">
        <v>131291732</v>
      </c>
      <c r="QMB979" s="77" t="s">
        <v>2401</v>
      </c>
      <c r="QMC979" s="217">
        <v>2652858.2999999998</v>
      </c>
      <c r="QMD979" s="218" t="s">
        <v>2402</v>
      </c>
      <c r="QME979" s="219">
        <v>42660</v>
      </c>
      <c r="QMF979" s="204" t="s">
        <v>34</v>
      </c>
      <c r="QMG979" s="82" t="s">
        <v>2403</v>
      </c>
      <c r="QMH979" s="219">
        <v>42754</v>
      </c>
      <c r="QMI979" s="220">
        <v>222311</v>
      </c>
      <c r="QMJ979" s="219">
        <v>42765</v>
      </c>
      <c r="QMK979" s="103"/>
      <c r="QML979" s="104" t="s">
        <v>30</v>
      </c>
      <c r="QMM979" s="76" t="s">
        <v>341</v>
      </c>
      <c r="QMN979" s="76" t="s">
        <v>24</v>
      </c>
      <c r="QMO979" s="76" t="s">
        <v>300</v>
      </c>
      <c r="QMP979" s="104" t="s">
        <v>24</v>
      </c>
      <c r="QMQ979" s="191">
        <v>131291732</v>
      </c>
      <c r="QMR979" s="77" t="s">
        <v>2401</v>
      </c>
      <c r="QMS979" s="217">
        <v>2652858.2999999998</v>
      </c>
      <c r="QMT979" s="218" t="s">
        <v>2402</v>
      </c>
      <c r="QMU979" s="219">
        <v>42660</v>
      </c>
      <c r="QMV979" s="204" t="s">
        <v>34</v>
      </c>
      <c r="QMW979" s="82" t="s">
        <v>2403</v>
      </c>
      <c r="QMX979" s="219">
        <v>42754</v>
      </c>
      <c r="QMY979" s="220">
        <v>222311</v>
      </c>
      <c r="QMZ979" s="219">
        <v>42765</v>
      </c>
      <c r="QNA979" s="103"/>
      <c r="QNB979" s="104" t="s">
        <v>30</v>
      </c>
      <c r="QNC979" s="76" t="s">
        <v>341</v>
      </c>
      <c r="QND979" s="76" t="s">
        <v>24</v>
      </c>
      <c r="QNE979" s="76" t="s">
        <v>300</v>
      </c>
      <c r="QNF979" s="104" t="s">
        <v>24</v>
      </c>
      <c r="QNG979" s="191">
        <v>131291732</v>
      </c>
      <c r="QNH979" s="77" t="s">
        <v>2401</v>
      </c>
      <c r="QNI979" s="217">
        <v>2652858.2999999998</v>
      </c>
      <c r="QNJ979" s="218" t="s">
        <v>2402</v>
      </c>
      <c r="QNK979" s="219">
        <v>42660</v>
      </c>
      <c r="QNL979" s="204" t="s">
        <v>34</v>
      </c>
      <c r="QNM979" s="82" t="s">
        <v>2403</v>
      </c>
      <c r="QNN979" s="219">
        <v>42754</v>
      </c>
      <c r="QNO979" s="220">
        <v>222311</v>
      </c>
      <c r="QNP979" s="219">
        <v>42765</v>
      </c>
      <c r="QNQ979" s="103"/>
      <c r="QNR979" s="104" t="s">
        <v>30</v>
      </c>
      <c r="QNS979" s="76" t="s">
        <v>341</v>
      </c>
      <c r="QNT979" s="76" t="s">
        <v>24</v>
      </c>
      <c r="QNU979" s="76" t="s">
        <v>300</v>
      </c>
      <c r="QNV979" s="104" t="s">
        <v>24</v>
      </c>
      <c r="QNW979" s="191">
        <v>131291732</v>
      </c>
      <c r="QNX979" s="77" t="s">
        <v>2401</v>
      </c>
      <c r="QNY979" s="217">
        <v>2652858.2999999998</v>
      </c>
      <c r="QNZ979" s="218" t="s">
        <v>2402</v>
      </c>
      <c r="QOA979" s="219">
        <v>42660</v>
      </c>
      <c r="QOB979" s="204" t="s">
        <v>34</v>
      </c>
      <c r="QOC979" s="82" t="s">
        <v>2403</v>
      </c>
      <c r="QOD979" s="219">
        <v>42754</v>
      </c>
      <c r="QOE979" s="220">
        <v>222311</v>
      </c>
      <c r="QOF979" s="219">
        <v>42765</v>
      </c>
      <c r="QOG979" s="103"/>
      <c r="QOH979" s="104" t="s">
        <v>30</v>
      </c>
      <c r="QOI979" s="76" t="s">
        <v>341</v>
      </c>
      <c r="QOJ979" s="76" t="s">
        <v>24</v>
      </c>
      <c r="QOK979" s="76" t="s">
        <v>300</v>
      </c>
      <c r="QOL979" s="104" t="s">
        <v>24</v>
      </c>
      <c r="QOM979" s="191">
        <v>131291732</v>
      </c>
      <c r="QON979" s="77" t="s">
        <v>2401</v>
      </c>
      <c r="QOO979" s="217">
        <v>2652858.2999999998</v>
      </c>
      <c r="QOP979" s="218" t="s">
        <v>2402</v>
      </c>
      <c r="QOQ979" s="219">
        <v>42660</v>
      </c>
      <c r="QOR979" s="204" t="s">
        <v>34</v>
      </c>
      <c r="QOS979" s="82" t="s">
        <v>2403</v>
      </c>
      <c r="QOT979" s="219">
        <v>42754</v>
      </c>
      <c r="QOU979" s="220">
        <v>222311</v>
      </c>
      <c r="QOV979" s="219">
        <v>42765</v>
      </c>
      <c r="QOW979" s="103"/>
      <c r="QOX979" s="104" t="s">
        <v>30</v>
      </c>
      <c r="QOY979" s="76" t="s">
        <v>341</v>
      </c>
      <c r="QOZ979" s="76" t="s">
        <v>24</v>
      </c>
      <c r="QPA979" s="76" t="s">
        <v>300</v>
      </c>
      <c r="QPB979" s="104" t="s">
        <v>24</v>
      </c>
      <c r="QPC979" s="191">
        <v>131291732</v>
      </c>
      <c r="QPD979" s="77" t="s">
        <v>2401</v>
      </c>
      <c r="QPE979" s="217">
        <v>2652858.2999999998</v>
      </c>
      <c r="QPF979" s="218" t="s">
        <v>2402</v>
      </c>
      <c r="QPG979" s="219">
        <v>42660</v>
      </c>
      <c r="QPH979" s="204" t="s">
        <v>34</v>
      </c>
      <c r="QPI979" s="82" t="s">
        <v>2403</v>
      </c>
      <c r="QPJ979" s="219">
        <v>42754</v>
      </c>
      <c r="QPK979" s="220">
        <v>222311</v>
      </c>
      <c r="QPL979" s="219">
        <v>42765</v>
      </c>
      <c r="QPM979" s="103"/>
      <c r="QPN979" s="104" t="s">
        <v>30</v>
      </c>
      <c r="QPO979" s="76" t="s">
        <v>341</v>
      </c>
      <c r="QPP979" s="76" t="s">
        <v>24</v>
      </c>
      <c r="QPQ979" s="76" t="s">
        <v>300</v>
      </c>
      <c r="QPR979" s="104" t="s">
        <v>24</v>
      </c>
      <c r="QPS979" s="191">
        <v>131291732</v>
      </c>
      <c r="QPT979" s="77" t="s">
        <v>2401</v>
      </c>
      <c r="QPU979" s="217">
        <v>2652858.2999999998</v>
      </c>
      <c r="QPV979" s="218" t="s">
        <v>2402</v>
      </c>
      <c r="QPW979" s="219">
        <v>42660</v>
      </c>
      <c r="QPX979" s="204" t="s">
        <v>34</v>
      </c>
      <c r="QPY979" s="82" t="s">
        <v>2403</v>
      </c>
      <c r="QPZ979" s="219">
        <v>42754</v>
      </c>
      <c r="QQA979" s="220">
        <v>222311</v>
      </c>
      <c r="QQB979" s="219">
        <v>42765</v>
      </c>
      <c r="QQC979" s="103"/>
      <c r="QQD979" s="104" t="s">
        <v>30</v>
      </c>
      <c r="QQE979" s="76" t="s">
        <v>341</v>
      </c>
      <c r="QQF979" s="76" t="s">
        <v>24</v>
      </c>
      <c r="QQG979" s="76" t="s">
        <v>300</v>
      </c>
      <c r="QQH979" s="104" t="s">
        <v>24</v>
      </c>
      <c r="QQI979" s="191">
        <v>131291732</v>
      </c>
      <c r="QQJ979" s="77" t="s">
        <v>2401</v>
      </c>
      <c r="QQK979" s="217">
        <v>2652858.2999999998</v>
      </c>
      <c r="QQL979" s="218" t="s">
        <v>2402</v>
      </c>
      <c r="QQM979" s="219">
        <v>42660</v>
      </c>
      <c r="QQN979" s="204" t="s">
        <v>34</v>
      </c>
      <c r="QQO979" s="82" t="s">
        <v>2403</v>
      </c>
      <c r="QQP979" s="219">
        <v>42754</v>
      </c>
      <c r="QQQ979" s="220">
        <v>222311</v>
      </c>
      <c r="QQR979" s="219">
        <v>42765</v>
      </c>
      <c r="QQS979" s="103"/>
      <c r="QQT979" s="104" t="s">
        <v>30</v>
      </c>
      <c r="QQU979" s="76" t="s">
        <v>341</v>
      </c>
      <c r="QQV979" s="76" t="s">
        <v>24</v>
      </c>
      <c r="QQW979" s="76" t="s">
        <v>300</v>
      </c>
      <c r="QQX979" s="104" t="s">
        <v>24</v>
      </c>
      <c r="QQY979" s="191">
        <v>131291732</v>
      </c>
      <c r="QQZ979" s="77" t="s">
        <v>2401</v>
      </c>
      <c r="QRA979" s="217">
        <v>2652858.2999999998</v>
      </c>
      <c r="QRB979" s="218" t="s">
        <v>2402</v>
      </c>
      <c r="QRC979" s="219">
        <v>42660</v>
      </c>
      <c r="QRD979" s="204" t="s">
        <v>34</v>
      </c>
      <c r="QRE979" s="82" t="s">
        <v>2403</v>
      </c>
      <c r="QRF979" s="219">
        <v>42754</v>
      </c>
      <c r="QRG979" s="220">
        <v>222311</v>
      </c>
      <c r="QRH979" s="219">
        <v>42765</v>
      </c>
      <c r="QRI979" s="103"/>
      <c r="QRJ979" s="104" t="s">
        <v>30</v>
      </c>
      <c r="QRK979" s="76" t="s">
        <v>341</v>
      </c>
      <c r="QRL979" s="76" t="s">
        <v>24</v>
      </c>
      <c r="QRM979" s="76" t="s">
        <v>300</v>
      </c>
      <c r="QRN979" s="104" t="s">
        <v>24</v>
      </c>
      <c r="QRO979" s="191">
        <v>131291732</v>
      </c>
      <c r="QRP979" s="77" t="s">
        <v>2401</v>
      </c>
      <c r="QRQ979" s="217">
        <v>2652858.2999999998</v>
      </c>
      <c r="QRR979" s="218" t="s">
        <v>2402</v>
      </c>
      <c r="QRS979" s="219">
        <v>42660</v>
      </c>
      <c r="QRT979" s="204" t="s">
        <v>34</v>
      </c>
      <c r="QRU979" s="82" t="s">
        <v>2403</v>
      </c>
      <c r="QRV979" s="219">
        <v>42754</v>
      </c>
      <c r="QRW979" s="220">
        <v>222311</v>
      </c>
      <c r="QRX979" s="219">
        <v>42765</v>
      </c>
      <c r="QRY979" s="103"/>
      <c r="QRZ979" s="104" t="s">
        <v>30</v>
      </c>
      <c r="QSA979" s="76" t="s">
        <v>341</v>
      </c>
      <c r="QSB979" s="76" t="s">
        <v>24</v>
      </c>
      <c r="QSC979" s="76" t="s">
        <v>300</v>
      </c>
      <c r="QSD979" s="104" t="s">
        <v>24</v>
      </c>
      <c r="QSE979" s="191">
        <v>131291732</v>
      </c>
      <c r="QSF979" s="77" t="s">
        <v>2401</v>
      </c>
      <c r="QSG979" s="217">
        <v>2652858.2999999998</v>
      </c>
      <c r="QSH979" s="218" t="s">
        <v>2402</v>
      </c>
      <c r="QSI979" s="219">
        <v>42660</v>
      </c>
      <c r="QSJ979" s="204" t="s">
        <v>34</v>
      </c>
      <c r="QSK979" s="82" t="s">
        <v>2403</v>
      </c>
      <c r="QSL979" s="219">
        <v>42754</v>
      </c>
      <c r="QSM979" s="220">
        <v>222311</v>
      </c>
      <c r="QSN979" s="219">
        <v>42765</v>
      </c>
      <c r="QSO979" s="103"/>
      <c r="QSP979" s="104" t="s">
        <v>30</v>
      </c>
      <c r="QSQ979" s="76" t="s">
        <v>341</v>
      </c>
      <c r="QSR979" s="76" t="s">
        <v>24</v>
      </c>
      <c r="QSS979" s="76" t="s">
        <v>300</v>
      </c>
      <c r="QST979" s="104" t="s">
        <v>24</v>
      </c>
      <c r="QSU979" s="191">
        <v>131291732</v>
      </c>
      <c r="QSV979" s="77" t="s">
        <v>2401</v>
      </c>
      <c r="QSW979" s="217">
        <v>2652858.2999999998</v>
      </c>
      <c r="QSX979" s="218" t="s">
        <v>2402</v>
      </c>
      <c r="QSY979" s="219">
        <v>42660</v>
      </c>
      <c r="QSZ979" s="204" t="s">
        <v>34</v>
      </c>
      <c r="QTA979" s="82" t="s">
        <v>2403</v>
      </c>
      <c r="QTB979" s="219">
        <v>42754</v>
      </c>
      <c r="QTC979" s="220">
        <v>222311</v>
      </c>
      <c r="QTD979" s="219">
        <v>42765</v>
      </c>
      <c r="QTE979" s="103"/>
      <c r="QTF979" s="104" t="s">
        <v>30</v>
      </c>
      <c r="QTG979" s="76" t="s">
        <v>341</v>
      </c>
      <c r="QTH979" s="76" t="s">
        <v>24</v>
      </c>
      <c r="QTI979" s="76" t="s">
        <v>300</v>
      </c>
      <c r="QTJ979" s="104" t="s">
        <v>24</v>
      </c>
      <c r="QTK979" s="191">
        <v>131291732</v>
      </c>
      <c r="QTL979" s="77" t="s">
        <v>2401</v>
      </c>
      <c r="QTM979" s="217">
        <v>2652858.2999999998</v>
      </c>
      <c r="QTN979" s="218" t="s">
        <v>2402</v>
      </c>
      <c r="QTO979" s="219">
        <v>42660</v>
      </c>
      <c r="QTP979" s="204" t="s">
        <v>34</v>
      </c>
      <c r="QTQ979" s="82" t="s">
        <v>2403</v>
      </c>
      <c r="QTR979" s="219">
        <v>42754</v>
      </c>
      <c r="QTS979" s="220">
        <v>222311</v>
      </c>
      <c r="QTT979" s="219">
        <v>42765</v>
      </c>
      <c r="QTU979" s="103"/>
      <c r="QTV979" s="104" t="s">
        <v>30</v>
      </c>
      <c r="QTW979" s="76" t="s">
        <v>341</v>
      </c>
      <c r="QTX979" s="76" t="s">
        <v>24</v>
      </c>
      <c r="QTY979" s="76" t="s">
        <v>300</v>
      </c>
      <c r="QTZ979" s="104" t="s">
        <v>24</v>
      </c>
      <c r="QUA979" s="191">
        <v>131291732</v>
      </c>
      <c r="QUB979" s="77" t="s">
        <v>2401</v>
      </c>
      <c r="QUC979" s="217">
        <v>2652858.2999999998</v>
      </c>
      <c r="QUD979" s="218" t="s">
        <v>2402</v>
      </c>
      <c r="QUE979" s="219">
        <v>42660</v>
      </c>
      <c r="QUF979" s="204" t="s">
        <v>34</v>
      </c>
      <c r="QUG979" s="82" t="s">
        <v>2403</v>
      </c>
      <c r="QUH979" s="219">
        <v>42754</v>
      </c>
      <c r="QUI979" s="220">
        <v>222311</v>
      </c>
      <c r="QUJ979" s="219">
        <v>42765</v>
      </c>
      <c r="QUK979" s="103"/>
      <c r="QUL979" s="104" t="s">
        <v>30</v>
      </c>
      <c r="QUM979" s="76" t="s">
        <v>341</v>
      </c>
      <c r="QUN979" s="76" t="s">
        <v>24</v>
      </c>
      <c r="QUO979" s="76" t="s">
        <v>300</v>
      </c>
      <c r="QUP979" s="104" t="s">
        <v>24</v>
      </c>
      <c r="QUQ979" s="191">
        <v>131291732</v>
      </c>
      <c r="QUR979" s="77" t="s">
        <v>2401</v>
      </c>
      <c r="QUS979" s="217">
        <v>2652858.2999999998</v>
      </c>
      <c r="QUT979" s="218" t="s">
        <v>2402</v>
      </c>
      <c r="QUU979" s="219">
        <v>42660</v>
      </c>
      <c r="QUV979" s="204" t="s">
        <v>34</v>
      </c>
      <c r="QUW979" s="82" t="s">
        <v>2403</v>
      </c>
      <c r="QUX979" s="219">
        <v>42754</v>
      </c>
      <c r="QUY979" s="220">
        <v>222311</v>
      </c>
      <c r="QUZ979" s="219">
        <v>42765</v>
      </c>
      <c r="QVA979" s="103"/>
      <c r="QVB979" s="104" t="s">
        <v>30</v>
      </c>
      <c r="QVC979" s="76" t="s">
        <v>341</v>
      </c>
      <c r="QVD979" s="76" t="s">
        <v>24</v>
      </c>
      <c r="QVE979" s="76" t="s">
        <v>300</v>
      </c>
      <c r="QVF979" s="104" t="s">
        <v>24</v>
      </c>
      <c r="QVG979" s="191">
        <v>131291732</v>
      </c>
      <c r="QVH979" s="77" t="s">
        <v>2401</v>
      </c>
      <c r="QVI979" s="217">
        <v>2652858.2999999998</v>
      </c>
      <c r="QVJ979" s="218" t="s">
        <v>2402</v>
      </c>
      <c r="QVK979" s="219">
        <v>42660</v>
      </c>
      <c r="QVL979" s="204" t="s">
        <v>34</v>
      </c>
      <c r="QVM979" s="82" t="s">
        <v>2403</v>
      </c>
      <c r="QVN979" s="219">
        <v>42754</v>
      </c>
      <c r="QVO979" s="220">
        <v>222311</v>
      </c>
      <c r="QVP979" s="219">
        <v>42765</v>
      </c>
      <c r="QVQ979" s="103"/>
      <c r="QVR979" s="104" t="s">
        <v>30</v>
      </c>
      <c r="QVS979" s="76" t="s">
        <v>341</v>
      </c>
      <c r="QVT979" s="76" t="s">
        <v>24</v>
      </c>
      <c r="QVU979" s="76" t="s">
        <v>300</v>
      </c>
      <c r="QVV979" s="104" t="s">
        <v>24</v>
      </c>
      <c r="QVW979" s="191">
        <v>131291732</v>
      </c>
      <c r="QVX979" s="77" t="s">
        <v>2401</v>
      </c>
      <c r="QVY979" s="217">
        <v>2652858.2999999998</v>
      </c>
      <c r="QVZ979" s="218" t="s">
        <v>2402</v>
      </c>
      <c r="QWA979" s="219">
        <v>42660</v>
      </c>
      <c r="QWB979" s="204" t="s">
        <v>34</v>
      </c>
      <c r="QWC979" s="82" t="s">
        <v>2403</v>
      </c>
      <c r="QWD979" s="219">
        <v>42754</v>
      </c>
      <c r="QWE979" s="220">
        <v>222311</v>
      </c>
      <c r="QWF979" s="219">
        <v>42765</v>
      </c>
      <c r="QWG979" s="103"/>
      <c r="QWH979" s="104" t="s">
        <v>30</v>
      </c>
      <c r="QWI979" s="76" t="s">
        <v>341</v>
      </c>
      <c r="QWJ979" s="76" t="s">
        <v>24</v>
      </c>
      <c r="QWK979" s="76" t="s">
        <v>300</v>
      </c>
      <c r="QWL979" s="104" t="s">
        <v>24</v>
      </c>
      <c r="QWM979" s="191">
        <v>131291732</v>
      </c>
      <c r="QWN979" s="77" t="s">
        <v>2401</v>
      </c>
      <c r="QWO979" s="217">
        <v>2652858.2999999998</v>
      </c>
      <c r="QWP979" s="218" t="s">
        <v>2402</v>
      </c>
      <c r="QWQ979" s="219">
        <v>42660</v>
      </c>
      <c r="QWR979" s="204" t="s">
        <v>34</v>
      </c>
      <c r="QWS979" s="82" t="s">
        <v>2403</v>
      </c>
      <c r="QWT979" s="219">
        <v>42754</v>
      </c>
      <c r="QWU979" s="220">
        <v>222311</v>
      </c>
      <c r="QWV979" s="219">
        <v>42765</v>
      </c>
      <c r="QWW979" s="103"/>
      <c r="QWX979" s="104" t="s">
        <v>30</v>
      </c>
      <c r="QWY979" s="76" t="s">
        <v>341</v>
      </c>
      <c r="QWZ979" s="76" t="s">
        <v>24</v>
      </c>
      <c r="QXA979" s="76" t="s">
        <v>300</v>
      </c>
      <c r="QXB979" s="104" t="s">
        <v>24</v>
      </c>
      <c r="QXC979" s="191">
        <v>131291732</v>
      </c>
      <c r="QXD979" s="77" t="s">
        <v>2401</v>
      </c>
      <c r="QXE979" s="217">
        <v>2652858.2999999998</v>
      </c>
      <c r="QXF979" s="218" t="s">
        <v>2402</v>
      </c>
      <c r="QXG979" s="219">
        <v>42660</v>
      </c>
      <c r="QXH979" s="204" t="s">
        <v>34</v>
      </c>
      <c r="QXI979" s="82" t="s">
        <v>2403</v>
      </c>
      <c r="QXJ979" s="219">
        <v>42754</v>
      </c>
      <c r="QXK979" s="220">
        <v>222311</v>
      </c>
      <c r="QXL979" s="219">
        <v>42765</v>
      </c>
      <c r="QXM979" s="103"/>
      <c r="QXN979" s="104" t="s">
        <v>30</v>
      </c>
      <c r="QXO979" s="76" t="s">
        <v>341</v>
      </c>
      <c r="QXP979" s="76" t="s">
        <v>24</v>
      </c>
      <c r="QXQ979" s="76" t="s">
        <v>300</v>
      </c>
      <c r="QXR979" s="104" t="s">
        <v>24</v>
      </c>
      <c r="QXS979" s="191">
        <v>131291732</v>
      </c>
      <c r="QXT979" s="77" t="s">
        <v>2401</v>
      </c>
      <c r="QXU979" s="217">
        <v>2652858.2999999998</v>
      </c>
      <c r="QXV979" s="218" t="s">
        <v>2402</v>
      </c>
      <c r="QXW979" s="219">
        <v>42660</v>
      </c>
      <c r="QXX979" s="204" t="s">
        <v>34</v>
      </c>
      <c r="QXY979" s="82" t="s">
        <v>2403</v>
      </c>
      <c r="QXZ979" s="219">
        <v>42754</v>
      </c>
      <c r="QYA979" s="220">
        <v>222311</v>
      </c>
      <c r="QYB979" s="219">
        <v>42765</v>
      </c>
      <c r="QYC979" s="103"/>
      <c r="QYD979" s="104" t="s">
        <v>30</v>
      </c>
      <c r="QYE979" s="76" t="s">
        <v>341</v>
      </c>
      <c r="QYF979" s="76" t="s">
        <v>24</v>
      </c>
      <c r="QYG979" s="76" t="s">
        <v>300</v>
      </c>
      <c r="QYH979" s="104" t="s">
        <v>24</v>
      </c>
      <c r="QYI979" s="191">
        <v>131291732</v>
      </c>
      <c r="QYJ979" s="77" t="s">
        <v>2401</v>
      </c>
      <c r="QYK979" s="217">
        <v>2652858.2999999998</v>
      </c>
      <c r="QYL979" s="218" t="s">
        <v>2402</v>
      </c>
      <c r="QYM979" s="219">
        <v>42660</v>
      </c>
      <c r="QYN979" s="204" t="s">
        <v>34</v>
      </c>
      <c r="QYO979" s="82" t="s">
        <v>2403</v>
      </c>
      <c r="QYP979" s="219">
        <v>42754</v>
      </c>
      <c r="QYQ979" s="220">
        <v>222311</v>
      </c>
      <c r="QYR979" s="219">
        <v>42765</v>
      </c>
      <c r="QYS979" s="103"/>
      <c r="QYT979" s="104" t="s">
        <v>30</v>
      </c>
      <c r="QYU979" s="76" t="s">
        <v>341</v>
      </c>
      <c r="QYV979" s="76" t="s">
        <v>24</v>
      </c>
      <c r="QYW979" s="76" t="s">
        <v>300</v>
      </c>
      <c r="QYX979" s="104" t="s">
        <v>24</v>
      </c>
      <c r="QYY979" s="191">
        <v>131291732</v>
      </c>
      <c r="QYZ979" s="77" t="s">
        <v>2401</v>
      </c>
      <c r="QZA979" s="217">
        <v>2652858.2999999998</v>
      </c>
      <c r="QZB979" s="218" t="s">
        <v>2402</v>
      </c>
      <c r="QZC979" s="219">
        <v>42660</v>
      </c>
      <c r="QZD979" s="204" t="s">
        <v>34</v>
      </c>
      <c r="QZE979" s="82" t="s">
        <v>2403</v>
      </c>
      <c r="QZF979" s="219">
        <v>42754</v>
      </c>
      <c r="QZG979" s="220">
        <v>222311</v>
      </c>
      <c r="QZH979" s="219">
        <v>42765</v>
      </c>
      <c r="QZI979" s="103"/>
      <c r="QZJ979" s="104" t="s">
        <v>30</v>
      </c>
      <c r="QZK979" s="76" t="s">
        <v>341</v>
      </c>
      <c r="QZL979" s="76" t="s">
        <v>24</v>
      </c>
      <c r="QZM979" s="76" t="s">
        <v>300</v>
      </c>
      <c r="QZN979" s="104" t="s">
        <v>24</v>
      </c>
      <c r="QZO979" s="191">
        <v>131291732</v>
      </c>
      <c r="QZP979" s="77" t="s">
        <v>2401</v>
      </c>
      <c r="QZQ979" s="217">
        <v>2652858.2999999998</v>
      </c>
      <c r="QZR979" s="218" t="s">
        <v>2402</v>
      </c>
      <c r="QZS979" s="219">
        <v>42660</v>
      </c>
      <c r="QZT979" s="204" t="s">
        <v>34</v>
      </c>
      <c r="QZU979" s="82" t="s">
        <v>2403</v>
      </c>
      <c r="QZV979" s="219">
        <v>42754</v>
      </c>
      <c r="QZW979" s="220">
        <v>222311</v>
      </c>
      <c r="QZX979" s="219">
        <v>42765</v>
      </c>
      <c r="QZY979" s="103"/>
      <c r="QZZ979" s="104" t="s">
        <v>30</v>
      </c>
      <c r="RAA979" s="76" t="s">
        <v>341</v>
      </c>
      <c r="RAB979" s="76" t="s">
        <v>24</v>
      </c>
      <c r="RAC979" s="76" t="s">
        <v>300</v>
      </c>
      <c r="RAD979" s="104" t="s">
        <v>24</v>
      </c>
      <c r="RAE979" s="191">
        <v>131291732</v>
      </c>
      <c r="RAF979" s="77" t="s">
        <v>2401</v>
      </c>
      <c r="RAG979" s="217">
        <v>2652858.2999999998</v>
      </c>
      <c r="RAH979" s="218" t="s">
        <v>2402</v>
      </c>
      <c r="RAI979" s="219">
        <v>42660</v>
      </c>
      <c r="RAJ979" s="204" t="s">
        <v>34</v>
      </c>
      <c r="RAK979" s="82" t="s">
        <v>2403</v>
      </c>
      <c r="RAL979" s="219">
        <v>42754</v>
      </c>
      <c r="RAM979" s="220">
        <v>222311</v>
      </c>
      <c r="RAN979" s="219">
        <v>42765</v>
      </c>
      <c r="RAO979" s="103"/>
      <c r="RAP979" s="104" t="s">
        <v>30</v>
      </c>
      <c r="RAQ979" s="76" t="s">
        <v>341</v>
      </c>
      <c r="RAR979" s="76" t="s">
        <v>24</v>
      </c>
      <c r="RAS979" s="76" t="s">
        <v>300</v>
      </c>
      <c r="RAT979" s="104" t="s">
        <v>24</v>
      </c>
      <c r="RAU979" s="191">
        <v>131291732</v>
      </c>
      <c r="RAV979" s="77" t="s">
        <v>2401</v>
      </c>
      <c r="RAW979" s="217">
        <v>2652858.2999999998</v>
      </c>
      <c r="RAX979" s="218" t="s">
        <v>2402</v>
      </c>
      <c r="RAY979" s="219">
        <v>42660</v>
      </c>
      <c r="RAZ979" s="204" t="s">
        <v>34</v>
      </c>
      <c r="RBA979" s="82" t="s">
        <v>2403</v>
      </c>
      <c r="RBB979" s="219">
        <v>42754</v>
      </c>
      <c r="RBC979" s="220">
        <v>222311</v>
      </c>
      <c r="RBD979" s="219">
        <v>42765</v>
      </c>
      <c r="RBE979" s="103"/>
      <c r="RBF979" s="104" t="s">
        <v>30</v>
      </c>
      <c r="RBG979" s="76" t="s">
        <v>341</v>
      </c>
      <c r="RBH979" s="76" t="s">
        <v>24</v>
      </c>
      <c r="RBI979" s="76" t="s">
        <v>300</v>
      </c>
      <c r="RBJ979" s="104" t="s">
        <v>24</v>
      </c>
      <c r="RBK979" s="191">
        <v>131291732</v>
      </c>
      <c r="RBL979" s="77" t="s">
        <v>2401</v>
      </c>
      <c r="RBM979" s="217">
        <v>2652858.2999999998</v>
      </c>
      <c r="RBN979" s="218" t="s">
        <v>2402</v>
      </c>
      <c r="RBO979" s="219">
        <v>42660</v>
      </c>
      <c r="RBP979" s="204" t="s">
        <v>34</v>
      </c>
      <c r="RBQ979" s="82" t="s">
        <v>2403</v>
      </c>
      <c r="RBR979" s="219">
        <v>42754</v>
      </c>
      <c r="RBS979" s="220">
        <v>222311</v>
      </c>
      <c r="RBT979" s="219">
        <v>42765</v>
      </c>
      <c r="RBU979" s="103"/>
      <c r="RBV979" s="104" t="s">
        <v>30</v>
      </c>
      <c r="RBW979" s="76" t="s">
        <v>341</v>
      </c>
      <c r="RBX979" s="76" t="s">
        <v>24</v>
      </c>
      <c r="RBY979" s="76" t="s">
        <v>300</v>
      </c>
      <c r="RBZ979" s="104" t="s">
        <v>24</v>
      </c>
      <c r="RCA979" s="191">
        <v>131291732</v>
      </c>
      <c r="RCB979" s="77" t="s">
        <v>2401</v>
      </c>
      <c r="RCC979" s="217">
        <v>2652858.2999999998</v>
      </c>
      <c r="RCD979" s="218" t="s">
        <v>2402</v>
      </c>
      <c r="RCE979" s="219">
        <v>42660</v>
      </c>
      <c r="RCF979" s="204" t="s">
        <v>34</v>
      </c>
      <c r="RCG979" s="82" t="s">
        <v>2403</v>
      </c>
      <c r="RCH979" s="219">
        <v>42754</v>
      </c>
      <c r="RCI979" s="220">
        <v>222311</v>
      </c>
      <c r="RCJ979" s="219">
        <v>42765</v>
      </c>
      <c r="RCK979" s="103"/>
      <c r="RCL979" s="104" t="s">
        <v>30</v>
      </c>
      <c r="RCM979" s="76" t="s">
        <v>341</v>
      </c>
      <c r="RCN979" s="76" t="s">
        <v>24</v>
      </c>
      <c r="RCO979" s="76" t="s">
        <v>300</v>
      </c>
      <c r="RCP979" s="104" t="s">
        <v>24</v>
      </c>
      <c r="RCQ979" s="191">
        <v>131291732</v>
      </c>
      <c r="RCR979" s="77" t="s">
        <v>2401</v>
      </c>
      <c r="RCS979" s="217">
        <v>2652858.2999999998</v>
      </c>
      <c r="RCT979" s="218" t="s">
        <v>2402</v>
      </c>
      <c r="RCU979" s="219">
        <v>42660</v>
      </c>
      <c r="RCV979" s="204" t="s">
        <v>34</v>
      </c>
      <c r="RCW979" s="82" t="s">
        <v>2403</v>
      </c>
      <c r="RCX979" s="219">
        <v>42754</v>
      </c>
      <c r="RCY979" s="220">
        <v>222311</v>
      </c>
      <c r="RCZ979" s="219">
        <v>42765</v>
      </c>
      <c r="RDA979" s="103"/>
      <c r="RDB979" s="104" t="s">
        <v>30</v>
      </c>
      <c r="RDC979" s="76" t="s">
        <v>341</v>
      </c>
      <c r="RDD979" s="76" t="s">
        <v>24</v>
      </c>
      <c r="RDE979" s="76" t="s">
        <v>300</v>
      </c>
      <c r="RDF979" s="104" t="s">
        <v>24</v>
      </c>
      <c r="RDG979" s="191">
        <v>131291732</v>
      </c>
      <c r="RDH979" s="77" t="s">
        <v>2401</v>
      </c>
      <c r="RDI979" s="217">
        <v>2652858.2999999998</v>
      </c>
      <c r="RDJ979" s="218" t="s">
        <v>2402</v>
      </c>
      <c r="RDK979" s="219">
        <v>42660</v>
      </c>
      <c r="RDL979" s="204" t="s">
        <v>34</v>
      </c>
      <c r="RDM979" s="82" t="s">
        <v>2403</v>
      </c>
      <c r="RDN979" s="219">
        <v>42754</v>
      </c>
      <c r="RDO979" s="220">
        <v>222311</v>
      </c>
      <c r="RDP979" s="219">
        <v>42765</v>
      </c>
      <c r="RDQ979" s="103"/>
      <c r="RDR979" s="104" t="s">
        <v>30</v>
      </c>
      <c r="RDS979" s="76" t="s">
        <v>341</v>
      </c>
      <c r="RDT979" s="76" t="s">
        <v>24</v>
      </c>
      <c r="RDU979" s="76" t="s">
        <v>300</v>
      </c>
      <c r="RDV979" s="104" t="s">
        <v>24</v>
      </c>
      <c r="RDW979" s="191">
        <v>131291732</v>
      </c>
      <c r="RDX979" s="77" t="s">
        <v>2401</v>
      </c>
      <c r="RDY979" s="217">
        <v>2652858.2999999998</v>
      </c>
      <c r="RDZ979" s="218" t="s">
        <v>2402</v>
      </c>
      <c r="REA979" s="219">
        <v>42660</v>
      </c>
      <c r="REB979" s="204" t="s">
        <v>34</v>
      </c>
      <c r="REC979" s="82" t="s">
        <v>2403</v>
      </c>
      <c r="RED979" s="219">
        <v>42754</v>
      </c>
      <c r="REE979" s="220">
        <v>222311</v>
      </c>
      <c r="REF979" s="219">
        <v>42765</v>
      </c>
      <c r="REG979" s="103"/>
      <c r="REH979" s="104" t="s">
        <v>30</v>
      </c>
      <c r="REI979" s="76" t="s">
        <v>341</v>
      </c>
      <c r="REJ979" s="76" t="s">
        <v>24</v>
      </c>
      <c r="REK979" s="76" t="s">
        <v>300</v>
      </c>
      <c r="REL979" s="104" t="s">
        <v>24</v>
      </c>
      <c r="REM979" s="191">
        <v>131291732</v>
      </c>
      <c r="REN979" s="77" t="s">
        <v>2401</v>
      </c>
      <c r="REO979" s="217">
        <v>2652858.2999999998</v>
      </c>
      <c r="REP979" s="218" t="s">
        <v>2402</v>
      </c>
      <c r="REQ979" s="219">
        <v>42660</v>
      </c>
      <c r="RER979" s="204" t="s">
        <v>34</v>
      </c>
      <c r="RES979" s="82" t="s">
        <v>2403</v>
      </c>
      <c r="RET979" s="219">
        <v>42754</v>
      </c>
      <c r="REU979" s="220">
        <v>222311</v>
      </c>
      <c r="REV979" s="219">
        <v>42765</v>
      </c>
      <c r="REW979" s="103"/>
      <c r="REX979" s="104" t="s">
        <v>30</v>
      </c>
      <c r="REY979" s="76" t="s">
        <v>341</v>
      </c>
      <c r="REZ979" s="76" t="s">
        <v>24</v>
      </c>
      <c r="RFA979" s="76" t="s">
        <v>300</v>
      </c>
      <c r="RFB979" s="104" t="s">
        <v>24</v>
      </c>
      <c r="RFC979" s="191">
        <v>131291732</v>
      </c>
      <c r="RFD979" s="77" t="s">
        <v>2401</v>
      </c>
      <c r="RFE979" s="217">
        <v>2652858.2999999998</v>
      </c>
      <c r="RFF979" s="218" t="s">
        <v>2402</v>
      </c>
      <c r="RFG979" s="219">
        <v>42660</v>
      </c>
      <c r="RFH979" s="204" t="s">
        <v>34</v>
      </c>
      <c r="RFI979" s="82" t="s">
        <v>2403</v>
      </c>
      <c r="RFJ979" s="219">
        <v>42754</v>
      </c>
      <c r="RFK979" s="220">
        <v>222311</v>
      </c>
      <c r="RFL979" s="219">
        <v>42765</v>
      </c>
      <c r="RFM979" s="103"/>
      <c r="RFN979" s="104" t="s">
        <v>30</v>
      </c>
      <c r="RFO979" s="76" t="s">
        <v>341</v>
      </c>
      <c r="RFP979" s="76" t="s">
        <v>24</v>
      </c>
      <c r="RFQ979" s="76" t="s">
        <v>300</v>
      </c>
      <c r="RFR979" s="104" t="s">
        <v>24</v>
      </c>
      <c r="RFS979" s="191">
        <v>131291732</v>
      </c>
      <c r="RFT979" s="77" t="s">
        <v>2401</v>
      </c>
      <c r="RFU979" s="217">
        <v>2652858.2999999998</v>
      </c>
      <c r="RFV979" s="218" t="s">
        <v>2402</v>
      </c>
      <c r="RFW979" s="219">
        <v>42660</v>
      </c>
      <c r="RFX979" s="204" t="s">
        <v>34</v>
      </c>
      <c r="RFY979" s="82" t="s">
        <v>2403</v>
      </c>
      <c r="RFZ979" s="219">
        <v>42754</v>
      </c>
      <c r="RGA979" s="220">
        <v>222311</v>
      </c>
      <c r="RGB979" s="219">
        <v>42765</v>
      </c>
      <c r="RGC979" s="103"/>
      <c r="RGD979" s="104" t="s">
        <v>30</v>
      </c>
      <c r="RGE979" s="76" t="s">
        <v>341</v>
      </c>
      <c r="RGF979" s="76" t="s">
        <v>24</v>
      </c>
      <c r="RGG979" s="76" t="s">
        <v>300</v>
      </c>
      <c r="RGH979" s="104" t="s">
        <v>24</v>
      </c>
      <c r="RGI979" s="191">
        <v>131291732</v>
      </c>
      <c r="RGJ979" s="77" t="s">
        <v>2401</v>
      </c>
      <c r="RGK979" s="217">
        <v>2652858.2999999998</v>
      </c>
      <c r="RGL979" s="218" t="s">
        <v>2402</v>
      </c>
      <c r="RGM979" s="219">
        <v>42660</v>
      </c>
      <c r="RGN979" s="204" t="s">
        <v>34</v>
      </c>
      <c r="RGO979" s="82" t="s">
        <v>2403</v>
      </c>
      <c r="RGP979" s="219">
        <v>42754</v>
      </c>
      <c r="RGQ979" s="220">
        <v>222311</v>
      </c>
      <c r="RGR979" s="219">
        <v>42765</v>
      </c>
      <c r="RGS979" s="103"/>
      <c r="RGT979" s="104" t="s">
        <v>30</v>
      </c>
      <c r="RGU979" s="76" t="s">
        <v>341</v>
      </c>
      <c r="RGV979" s="76" t="s">
        <v>24</v>
      </c>
      <c r="RGW979" s="76" t="s">
        <v>300</v>
      </c>
      <c r="RGX979" s="104" t="s">
        <v>24</v>
      </c>
      <c r="RGY979" s="191">
        <v>131291732</v>
      </c>
      <c r="RGZ979" s="77" t="s">
        <v>2401</v>
      </c>
      <c r="RHA979" s="217">
        <v>2652858.2999999998</v>
      </c>
      <c r="RHB979" s="218" t="s">
        <v>2402</v>
      </c>
      <c r="RHC979" s="219">
        <v>42660</v>
      </c>
      <c r="RHD979" s="204" t="s">
        <v>34</v>
      </c>
      <c r="RHE979" s="82" t="s">
        <v>2403</v>
      </c>
      <c r="RHF979" s="219">
        <v>42754</v>
      </c>
      <c r="RHG979" s="220">
        <v>222311</v>
      </c>
      <c r="RHH979" s="219">
        <v>42765</v>
      </c>
      <c r="RHI979" s="103"/>
      <c r="RHJ979" s="104" t="s">
        <v>30</v>
      </c>
      <c r="RHK979" s="76" t="s">
        <v>341</v>
      </c>
      <c r="RHL979" s="76" t="s">
        <v>24</v>
      </c>
      <c r="RHM979" s="76" t="s">
        <v>300</v>
      </c>
      <c r="RHN979" s="104" t="s">
        <v>24</v>
      </c>
      <c r="RHO979" s="191">
        <v>131291732</v>
      </c>
      <c r="RHP979" s="77" t="s">
        <v>2401</v>
      </c>
      <c r="RHQ979" s="217">
        <v>2652858.2999999998</v>
      </c>
      <c r="RHR979" s="218" t="s">
        <v>2402</v>
      </c>
      <c r="RHS979" s="219">
        <v>42660</v>
      </c>
      <c r="RHT979" s="204" t="s">
        <v>34</v>
      </c>
      <c r="RHU979" s="82" t="s">
        <v>2403</v>
      </c>
      <c r="RHV979" s="219">
        <v>42754</v>
      </c>
      <c r="RHW979" s="220">
        <v>222311</v>
      </c>
      <c r="RHX979" s="219">
        <v>42765</v>
      </c>
      <c r="RHY979" s="103"/>
      <c r="RHZ979" s="104" t="s">
        <v>30</v>
      </c>
      <c r="RIA979" s="76" t="s">
        <v>341</v>
      </c>
      <c r="RIB979" s="76" t="s">
        <v>24</v>
      </c>
      <c r="RIC979" s="76" t="s">
        <v>300</v>
      </c>
      <c r="RID979" s="104" t="s">
        <v>24</v>
      </c>
      <c r="RIE979" s="191">
        <v>131291732</v>
      </c>
      <c r="RIF979" s="77" t="s">
        <v>2401</v>
      </c>
      <c r="RIG979" s="217">
        <v>2652858.2999999998</v>
      </c>
      <c r="RIH979" s="218" t="s">
        <v>2402</v>
      </c>
      <c r="RII979" s="219">
        <v>42660</v>
      </c>
      <c r="RIJ979" s="204" t="s">
        <v>34</v>
      </c>
      <c r="RIK979" s="82" t="s">
        <v>2403</v>
      </c>
      <c r="RIL979" s="219">
        <v>42754</v>
      </c>
      <c r="RIM979" s="220">
        <v>222311</v>
      </c>
      <c r="RIN979" s="219">
        <v>42765</v>
      </c>
      <c r="RIO979" s="103"/>
      <c r="RIP979" s="104" t="s">
        <v>30</v>
      </c>
      <c r="RIQ979" s="76" t="s">
        <v>341</v>
      </c>
      <c r="RIR979" s="76" t="s">
        <v>24</v>
      </c>
      <c r="RIS979" s="76" t="s">
        <v>300</v>
      </c>
      <c r="RIT979" s="104" t="s">
        <v>24</v>
      </c>
      <c r="RIU979" s="191">
        <v>131291732</v>
      </c>
      <c r="RIV979" s="77" t="s">
        <v>2401</v>
      </c>
      <c r="RIW979" s="217">
        <v>2652858.2999999998</v>
      </c>
      <c r="RIX979" s="218" t="s">
        <v>2402</v>
      </c>
      <c r="RIY979" s="219">
        <v>42660</v>
      </c>
      <c r="RIZ979" s="204" t="s">
        <v>34</v>
      </c>
      <c r="RJA979" s="82" t="s">
        <v>2403</v>
      </c>
      <c r="RJB979" s="219">
        <v>42754</v>
      </c>
      <c r="RJC979" s="220">
        <v>222311</v>
      </c>
      <c r="RJD979" s="219">
        <v>42765</v>
      </c>
      <c r="RJE979" s="103"/>
      <c r="RJF979" s="104" t="s">
        <v>30</v>
      </c>
      <c r="RJG979" s="76" t="s">
        <v>341</v>
      </c>
      <c r="RJH979" s="76" t="s">
        <v>24</v>
      </c>
      <c r="RJI979" s="76" t="s">
        <v>300</v>
      </c>
      <c r="RJJ979" s="104" t="s">
        <v>24</v>
      </c>
      <c r="RJK979" s="191">
        <v>131291732</v>
      </c>
      <c r="RJL979" s="77" t="s">
        <v>2401</v>
      </c>
      <c r="RJM979" s="217">
        <v>2652858.2999999998</v>
      </c>
      <c r="RJN979" s="218" t="s">
        <v>2402</v>
      </c>
      <c r="RJO979" s="219">
        <v>42660</v>
      </c>
      <c r="RJP979" s="204" t="s">
        <v>34</v>
      </c>
      <c r="RJQ979" s="82" t="s">
        <v>2403</v>
      </c>
      <c r="RJR979" s="219">
        <v>42754</v>
      </c>
      <c r="RJS979" s="220">
        <v>222311</v>
      </c>
      <c r="RJT979" s="219">
        <v>42765</v>
      </c>
      <c r="RJU979" s="103"/>
      <c r="RJV979" s="104" t="s">
        <v>30</v>
      </c>
      <c r="RJW979" s="76" t="s">
        <v>341</v>
      </c>
      <c r="RJX979" s="76" t="s">
        <v>24</v>
      </c>
      <c r="RJY979" s="76" t="s">
        <v>300</v>
      </c>
      <c r="RJZ979" s="104" t="s">
        <v>24</v>
      </c>
      <c r="RKA979" s="191">
        <v>131291732</v>
      </c>
      <c r="RKB979" s="77" t="s">
        <v>2401</v>
      </c>
      <c r="RKC979" s="217">
        <v>2652858.2999999998</v>
      </c>
      <c r="RKD979" s="218" t="s">
        <v>2402</v>
      </c>
      <c r="RKE979" s="219">
        <v>42660</v>
      </c>
      <c r="RKF979" s="204" t="s">
        <v>34</v>
      </c>
      <c r="RKG979" s="82" t="s">
        <v>2403</v>
      </c>
      <c r="RKH979" s="219">
        <v>42754</v>
      </c>
      <c r="RKI979" s="220">
        <v>222311</v>
      </c>
      <c r="RKJ979" s="219">
        <v>42765</v>
      </c>
      <c r="RKK979" s="103"/>
      <c r="RKL979" s="104" t="s">
        <v>30</v>
      </c>
      <c r="RKM979" s="76" t="s">
        <v>341</v>
      </c>
      <c r="RKN979" s="76" t="s">
        <v>24</v>
      </c>
      <c r="RKO979" s="76" t="s">
        <v>300</v>
      </c>
      <c r="RKP979" s="104" t="s">
        <v>24</v>
      </c>
      <c r="RKQ979" s="191">
        <v>131291732</v>
      </c>
      <c r="RKR979" s="77" t="s">
        <v>2401</v>
      </c>
      <c r="RKS979" s="217">
        <v>2652858.2999999998</v>
      </c>
      <c r="RKT979" s="218" t="s">
        <v>2402</v>
      </c>
      <c r="RKU979" s="219">
        <v>42660</v>
      </c>
      <c r="RKV979" s="204" t="s">
        <v>34</v>
      </c>
      <c r="RKW979" s="82" t="s">
        <v>2403</v>
      </c>
      <c r="RKX979" s="219">
        <v>42754</v>
      </c>
      <c r="RKY979" s="220">
        <v>222311</v>
      </c>
      <c r="RKZ979" s="219">
        <v>42765</v>
      </c>
      <c r="RLA979" s="103"/>
      <c r="RLB979" s="104" t="s">
        <v>30</v>
      </c>
      <c r="RLC979" s="76" t="s">
        <v>341</v>
      </c>
      <c r="RLD979" s="76" t="s">
        <v>24</v>
      </c>
      <c r="RLE979" s="76" t="s">
        <v>300</v>
      </c>
      <c r="RLF979" s="104" t="s">
        <v>24</v>
      </c>
      <c r="RLG979" s="191">
        <v>131291732</v>
      </c>
      <c r="RLH979" s="77" t="s">
        <v>2401</v>
      </c>
      <c r="RLI979" s="217">
        <v>2652858.2999999998</v>
      </c>
      <c r="RLJ979" s="218" t="s">
        <v>2402</v>
      </c>
      <c r="RLK979" s="219">
        <v>42660</v>
      </c>
      <c r="RLL979" s="204" t="s">
        <v>34</v>
      </c>
      <c r="RLM979" s="82" t="s">
        <v>2403</v>
      </c>
      <c r="RLN979" s="219">
        <v>42754</v>
      </c>
      <c r="RLO979" s="220">
        <v>222311</v>
      </c>
      <c r="RLP979" s="219">
        <v>42765</v>
      </c>
      <c r="RLQ979" s="103"/>
      <c r="RLR979" s="104" t="s">
        <v>30</v>
      </c>
      <c r="RLS979" s="76" t="s">
        <v>341</v>
      </c>
      <c r="RLT979" s="76" t="s">
        <v>24</v>
      </c>
      <c r="RLU979" s="76" t="s">
        <v>300</v>
      </c>
      <c r="RLV979" s="104" t="s">
        <v>24</v>
      </c>
      <c r="RLW979" s="191">
        <v>131291732</v>
      </c>
      <c r="RLX979" s="77" t="s">
        <v>2401</v>
      </c>
      <c r="RLY979" s="217">
        <v>2652858.2999999998</v>
      </c>
      <c r="RLZ979" s="218" t="s">
        <v>2402</v>
      </c>
      <c r="RMA979" s="219">
        <v>42660</v>
      </c>
      <c r="RMB979" s="204" t="s">
        <v>34</v>
      </c>
      <c r="RMC979" s="82" t="s">
        <v>2403</v>
      </c>
      <c r="RMD979" s="219">
        <v>42754</v>
      </c>
      <c r="RME979" s="220">
        <v>222311</v>
      </c>
      <c r="RMF979" s="219">
        <v>42765</v>
      </c>
      <c r="RMG979" s="103"/>
      <c r="RMH979" s="104" t="s">
        <v>30</v>
      </c>
      <c r="RMI979" s="76" t="s">
        <v>341</v>
      </c>
      <c r="RMJ979" s="76" t="s">
        <v>24</v>
      </c>
      <c r="RMK979" s="76" t="s">
        <v>300</v>
      </c>
      <c r="RML979" s="104" t="s">
        <v>24</v>
      </c>
      <c r="RMM979" s="191">
        <v>131291732</v>
      </c>
      <c r="RMN979" s="77" t="s">
        <v>2401</v>
      </c>
      <c r="RMO979" s="217">
        <v>2652858.2999999998</v>
      </c>
      <c r="RMP979" s="218" t="s">
        <v>2402</v>
      </c>
      <c r="RMQ979" s="219">
        <v>42660</v>
      </c>
      <c r="RMR979" s="204" t="s">
        <v>34</v>
      </c>
      <c r="RMS979" s="82" t="s">
        <v>2403</v>
      </c>
      <c r="RMT979" s="219">
        <v>42754</v>
      </c>
      <c r="RMU979" s="220">
        <v>222311</v>
      </c>
      <c r="RMV979" s="219">
        <v>42765</v>
      </c>
      <c r="RMW979" s="103"/>
      <c r="RMX979" s="104" t="s">
        <v>30</v>
      </c>
      <c r="RMY979" s="76" t="s">
        <v>341</v>
      </c>
      <c r="RMZ979" s="76" t="s">
        <v>24</v>
      </c>
      <c r="RNA979" s="76" t="s">
        <v>300</v>
      </c>
      <c r="RNB979" s="104" t="s">
        <v>24</v>
      </c>
      <c r="RNC979" s="191">
        <v>131291732</v>
      </c>
      <c r="RND979" s="77" t="s">
        <v>2401</v>
      </c>
      <c r="RNE979" s="217">
        <v>2652858.2999999998</v>
      </c>
      <c r="RNF979" s="218" t="s">
        <v>2402</v>
      </c>
      <c r="RNG979" s="219">
        <v>42660</v>
      </c>
      <c r="RNH979" s="204" t="s">
        <v>34</v>
      </c>
      <c r="RNI979" s="82" t="s">
        <v>2403</v>
      </c>
      <c r="RNJ979" s="219">
        <v>42754</v>
      </c>
      <c r="RNK979" s="220">
        <v>222311</v>
      </c>
      <c r="RNL979" s="219">
        <v>42765</v>
      </c>
      <c r="RNM979" s="103"/>
      <c r="RNN979" s="104" t="s">
        <v>30</v>
      </c>
      <c r="RNO979" s="76" t="s">
        <v>341</v>
      </c>
      <c r="RNP979" s="76" t="s">
        <v>24</v>
      </c>
      <c r="RNQ979" s="76" t="s">
        <v>300</v>
      </c>
      <c r="RNR979" s="104" t="s">
        <v>24</v>
      </c>
      <c r="RNS979" s="191">
        <v>131291732</v>
      </c>
      <c r="RNT979" s="77" t="s">
        <v>2401</v>
      </c>
      <c r="RNU979" s="217">
        <v>2652858.2999999998</v>
      </c>
      <c r="RNV979" s="218" t="s">
        <v>2402</v>
      </c>
      <c r="RNW979" s="219">
        <v>42660</v>
      </c>
      <c r="RNX979" s="204" t="s">
        <v>34</v>
      </c>
      <c r="RNY979" s="82" t="s">
        <v>2403</v>
      </c>
      <c r="RNZ979" s="219">
        <v>42754</v>
      </c>
      <c r="ROA979" s="220">
        <v>222311</v>
      </c>
      <c r="ROB979" s="219">
        <v>42765</v>
      </c>
      <c r="ROC979" s="103"/>
      <c r="ROD979" s="104" t="s">
        <v>30</v>
      </c>
      <c r="ROE979" s="76" t="s">
        <v>341</v>
      </c>
      <c r="ROF979" s="76" t="s">
        <v>24</v>
      </c>
      <c r="ROG979" s="76" t="s">
        <v>300</v>
      </c>
      <c r="ROH979" s="104" t="s">
        <v>24</v>
      </c>
      <c r="ROI979" s="191">
        <v>131291732</v>
      </c>
      <c r="ROJ979" s="77" t="s">
        <v>2401</v>
      </c>
      <c r="ROK979" s="217">
        <v>2652858.2999999998</v>
      </c>
      <c r="ROL979" s="218" t="s">
        <v>2402</v>
      </c>
      <c r="ROM979" s="219">
        <v>42660</v>
      </c>
      <c r="RON979" s="204" t="s">
        <v>34</v>
      </c>
      <c r="ROO979" s="82" t="s">
        <v>2403</v>
      </c>
      <c r="ROP979" s="219">
        <v>42754</v>
      </c>
      <c r="ROQ979" s="220">
        <v>222311</v>
      </c>
      <c r="ROR979" s="219">
        <v>42765</v>
      </c>
      <c r="ROS979" s="103"/>
      <c r="ROT979" s="104" t="s">
        <v>30</v>
      </c>
      <c r="ROU979" s="76" t="s">
        <v>341</v>
      </c>
      <c r="ROV979" s="76" t="s">
        <v>24</v>
      </c>
      <c r="ROW979" s="76" t="s">
        <v>300</v>
      </c>
      <c r="ROX979" s="104" t="s">
        <v>24</v>
      </c>
      <c r="ROY979" s="191">
        <v>131291732</v>
      </c>
      <c r="ROZ979" s="77" t="s">
        <v>2401</v>
      </c>
      <c r="RPA979" s="217">
        <v>2652858.2999999998</v>
      </c>
      <c r="RPB979" s="218" t="s">
        <v>2402</v>
      </c>
      <c r="RPC979" s="219">
        <v>42660</v>
      </c>
      <c r="RPD979" s="204" t="s">
        <v>34</v>
      </c>
      <c r="RPE979" s="82" t="s">
        <v>2403</v>
      </c>
      <c r="RPF979" s="219">
        <v>42754</v>
      </c>
      <c r="RPG979" s="220">
        <v>222311</v>
      </c>
      <c r="RPH979" s="219">
        <v>42765</v>
      </c>
      <c r="RPI979" s="103"/>
      <c r="RPJ979" s="104" t="s">
        <v>30</v>
      </c>
      <c r="RPK979" s="76" t="s">
        <v>341</v>
      </c>
      <c r="RPL979" s="76" t="s">
        <v>24</v>
      </c>
      <c r="RPM979" s="76" t="s">
        <v>300</v>
      </c>
      <c r="RPN979" s="104" t="s">
        <v>24</v>
      </c>
      <c r="RPO979" s="191">
        <v>131291732</v>
      </c>
      <c r="RPP979" s="77" t="s">
        <v>2401</v>
      </c>
      <c r="RPQ979" s="217">
        <v>2652858.2999999998</v>
      </c>
      <c r="RPR979" s="218" t="s">
        <v>2402</v>
      </c>
      <c r="RPS979" s="219">
        <v>42660</v>
      </c>
      <c r="RPT979" s="204" t="s">
        <v>34</v>
      </c>
      <c r="RPU979" s="82" t="s">
        <v>2403</v>
      </c>
      <c r="RPV979" s="219">
        <v>42754</v>
      </c>
      <c r="RPW979" s="220">
        <v>222311</v>
      </c>
      <c r="RPX979" s="219">
        <v>42765</v>
      </c>
      <c r="RPY979" s="103"/>
      <c r="RPZ979" s="104" t="s">
        <v>30</v>
      </c>
      <c r="RQA979" s="76" t="s">
        <v>341</v>
      </c>
      <c r="RQB979" s="76" t="s">
        <v>24</v>
      </c>
      <c r="RQC979" s="76" t="s">
        <v>300</v>
      </c>
      <c r="RQD979" s="104" t="s">
        <v>24</v>
      </c>
      <c r="RQE979" s="191">
        <v>131291732</v>
      </c>
      <c r="RQF979" s="77" t="s">
        <v>2401</v>
      </c>
      <c r="RQG979" s="217">
        <v>2652858.2999999998</v>
      </c>
      <c r="RQH979" s="218" t="s">
        <v>2402</v>
      </c>
      <c r="RQI979" s="219">
        <v>42660</v>
      </c>
      <c r="RQJ979" s="204" t="s">
        <v>34</v>
      </c>
      <c r="RQK979" s="82" t="s">
        <v>2403</v>
      </c>
      <c r="RQL979" s="219">
        <v>42754</v>
      </c>
      <c r="RQM979" s="220">
        <v>222311</v>
      </c>
      <c r="RQN979" s="219">
        <v>42765</v>
      </c>
      <c r="RQO979" s="103"/>
      <c r="RQP979" s="104" t="s">
        <v>30</v>
      </c>
      <c r="RQQ979" s="76" t="s">
        <v>341</v>
      </c>
      <c r="RQR979" s="76" t="s">
        <v>24</v>
      </c>
      <c r="RQS979" s="76" t="s">
        <v>300</v>
      </c>
      <c r="RQT979" s="104" t="s">
        <v>24</v>
      </c>
      <c r="RQU979" s="191">
        <v>131291732</v>
      </c>
      <c r="RQV979" s="77" t="s">
        <v>2401</v>
      </c>
      <c r="RQW979" s="217">
        <v>2652858.2999999998</v>
      </c>
      <c r="RQX979" s="218" t="s">
        <v>2402</v>
      </c>
      <c r="RQY979" s="219">
        <v>42660</v>
      </c>
      <c r="RQZ979" s="204" t="s">
        <v>34</v>
      </c>
      <c r="RRA979" s="82" t="s">
        <v>2403</v>
      </c>
      <c r="RRB979" s="219">
        <v>42754</v>
      </c>
      <c r="RRC979" s="220">
        <v>222311</v>
      </c>
      <c r="RRD979" s="219">
        <v>42765</v>
      </c>
      <c r="RRE979" s="103"/>
      <c r="RRF979" s="104" t="s">
        <v>30</v>
      </c>
      <c r="RRG979" s="76" t="s">
        <v>341</v>
      </c>
      <c r="RRH979" s="76" t="s">
        <v>24</v>
      </c>
      <c r="RRI979" s="76" t="s">
        <v>300</v>
      </c>
      <c r="RRJ979" s="104" t="s">
        <v>24</v>
      </c>
      <c r="RRK979" s="191">
        <v>131291732</v>
      </c>
      <c r="RRL979" s="77" t="s">
        <v>2401</v>
      </c>
      <c r="RRM979" s="217">
        <v>2652858.2999999998</v>
      </c>
      <c r="RRN979" s="218" t="s">
        <v>2402</v>
      </c>
      <c r="RRO979" s="219">
        <v>42660</v>
      </c>
      <c r="RRP979" s="204" t="s">
        <v>34</v>
      </c>
      <c r="RRQ979" s="82" t="s">
        <v>2403</v>
      </c>
      <c r="RRR979" s="219">
        <v>42754</v>
      </c>
      <c r="RRS979" s="220">
        <v>222311</v>
      </c>
      <c r="RRT979" s="219">
        <v>42765</v>
      </c>
      <c r="RRU979" s="103"/>
      <c r="RRV979" s="104" t="s">
        <v>30</v>
      </c>
      <c r="RRW979" s="76" t="s">
        <v>341</v>
      </c>
      <c r="RRX979" s="76" t="s">
        <v>24</v>
      </c>
      <c r="RRY979" s="76" t="s">
        <v>300</v>
      </c>
      <c r="RRZ979" s="104" t="s">
        <v>24</v>
      </c>
      <c r="RSA979" s="191">
        <v>131291732</v>
      </c>
      <c r="RSB979" s="77" t="s">
        <v>2401</v>
      </c>
      <c r="RSC979" s="217">
        <v>2652858.2999999998</v>
      </c>
      <c r="RSD979" s="218" t="s">
        <v>2402</v>
      </c>
      <c r="RSE979" s="219">
        <v>42660</v>
      </c>
      <c r="RSF979" s="204" t="s">
        <v>34</v>
      </c>
      <c r="RSG979" s="82" t="s">
        <v>2403</v>
      </c>
      <c r="RSH979" s="219">
        <v>42754</v>
      </c>
      <c r="RSI979" s="220">
        <v>222311</v>
      </c>
      <c r="RSJ979" s="219">
        <v>42765</v>
      </c>
      <c r="RSK979" s="103"/>
      <c r="RSL979" s="104" t="s">
        <v>30</v>
      </c>
      <c r="RSM979" s="76" t="s">
        <v>341</v>
      </c>
      <c r="RSN979" s="76" t="s">
        <v>24</v>
      </c>
      <c r="RSO979" s="76" t="s">
        <v>300</v>
      </c>
      <c r="RSP979" s="104" t="s">
        <v>24</v>
      </c>
      <c r="RSQ979" s="191">
        <v>131291732</v>
      </c>
      <c r="RSR979" s="77" t="s">
        <v>2401</v>
      </c>
      <c r="RSS979" s="217">
        <v>2652858.2999999998</v>
      </c>
      <c r="RST979" s="218" t="s">
        <v>2402</v>
      </c>
      <c r="RSU979" s="219">
        <v>42660</v>
      </c>
      <c r="RSV979" s="204" t="s">
        <v>34</v>
      </c>
      <c r="RSW979" s="82" t="s">
        <v>2403</v>
      </c>
      <c r="RSX979" s="219">
        <v>42754</v>
      </c>
      <c r="RSY979" s="220">
        <v>222311</v>
      </c>
      <c r="RSZ979" s="219">
        <v>42765</v>
      </c>
      <c r="RTA979" s="103"/>
      <c r="RTB979" s="104" t="s">
        <v>30</v>
      </c>
      <c r="RTC979" s="76" t="s">
        <v>341</v>
      </c>
      <c r="RTD979" s="76" t="s">
        <v>24</v>
      </c>
      <c r="RTE979" s="76" t="s">
        <v>300</v>
      </c>
      <c r="RTF979" s="104" t="s">
        <v>24</v>
      </c>
      <c r="RTG979" s="191">
        <v>131291732</v>
      </c>
      <c r="RTH979" s="77" t="s">
        <v>2401</v>
      </c>
      <c r="RTI979" s="217">
        <v>2652858.2999999998</v>
      </c>
      <c r="RTJ979" s="218" t="s">
        <v>2402</v>
      </c>
      <c r="RTK979" s="219">
        <v>42660</v>
      </c>
      <c r="RTL979" s="204" t="s">
        <v>34</v>
      </c>
      <c r="RTM979" s="82" t="s">
        <v>2403</v>
      </c>
      <c r="RTN979" s="219">
        <v>42754</v>
      </c>
      <c r="RTO979" s="220">
        <v>222311</v>
      </c>
      <c r="RTP979" s="219">
        <v>42765</v>
      </c>
      <c r="RTQ979" s="103"/>
      <c r="RTR979" s="104" t="s">
        <v>30</v>
      </c>
      <c r="RTS979" s="76" t="s">
        <v>341</v>
      </c>
      <c r="RTT979" s="76" t="s">
        <v>24</v>
      </c>
      <c r="RTU979" s="76" t="s">
        <v>300</v>
      </c>
      <c r="RTV979" s="104" t="s">
        <v>24</v>
      </c>
      <c r="RTW979" s="191">
        <v>131291732</v>
      </c>
      <c r="RTX979" s="77" t="s">
        <v>2401</v>
      </c>
      <c r="RTY979" s="217">
        <v>2652858.2999999998</v>
      </c>
      <c r="RTZ979" s="218" t="s">
        <v>2402</v>
      </c>
      <c r="RUA979" s="219">
        <v>42660</v>
      </c>
      <c r="RUB979" s="204" t="s">
        <v>34</v>
      </c>
      <c r="RUC979" s="82" t="s">
        <v>2403</v>
      </c>
      <c r="RUD979" s="219">
        <v>42754</v>
      </c>
      <c r="RUE979" s="220">
        <v>222311</v>
      </c>
      <c r="RUF979" s="219">
        <v>42765</v>
      </c>
      <c r="RUG979" s="103"/>
      <c r="RUH979" s="104" t="s">
        <v>30</v>
      </c>
      <c r="RUI979" s="76" t="s">
        <v>341</v>
      </c>
      <c r="RUJ979" s="76" t="s">
        <v>24</v>
      </c>
      <c r="RUK979" s="76" t="s">
        <v>300</v>
      </c>
      <c r="RUL979" s="104" t="s">
        <v>24</v>
      </c>
      <c r="RUM979" s="191">
        <v>131291732</v>
      </c>
      <c r="RUN979" s="77" t="s">
        <v>2401</v>
      </c>
      <c r="RUO979" s="217">
        <v>2652858.2999999998</v>
      </c>
      <c r="RUP979" s="218" t="s">
        <v>2402</v>
      </c>
      <c r="RUQ979" s="219">
        <v>42660</v>
      </c>
      <c r="RUR979" s="204" t="s">
        <v>34</v>
      </c>
      <c r="RUS979" s="82" t="s">
        <v>2403</v>
      </c>
      <c r="RUT979" s="219">
        <v>42754</v>
      </c>
      <c r="RUU979" s="220">
        <v>222311</v>
      </c>
      <c r="RUV979" s="219">
        <v>42765</v>
      </c>
      <c r="RUW979" s="103"/>
      <c r="RUX979" s="104" t="s">
        <v>30</v>
      </c>
      <c r="RUY979" s="76" t="s">
        <v>341</v>
      </c>
      <c r="RUZ979" s="76" t="s">
        <v>24</v>
      </c>
      <c r="RVA979" s="76" t="s">
        <v>300</v>
      </c>
      <c r="RVB979" s="104" t="s">
        <v>24</v>
      </c>
      <c r="RVC979" s="191">
        <v>131291732</v>
      </c>
      <c r="RVD979" s="77" t="s">
        <v>2401</v>
      </c>
      <c r="RVE979" s="217">
        <v>2652858.2999999998</v>
      </c>
      <c r="RVF979" s="218" t="s">
        <v>2402</v>
      </c>
      <c r="RVG979" s="219">
        <v>42660</v>
      </c>
      <c r="RVH979" s="204" t="s">
        <v>34</v>
      </c>
      <c r="RVI979" s="82" t="s">
        <v>2403</v>
      </c>
      <c r="RVJ979" s="219">
        <v>42754</v>
      </c>
      <c r="RVK979" s="220">
        <v>222311</v>
      </c>
      <c r="RVL979" s="219">
        <v>42765</v>
      </c>
      <c r="RVM979" s="103"/>
      <c r="RVN979" s="104" t="s">
        <v>30</v>
      </c>
      <c r="RVO979" s="76" t="s">
        <v>341</v>
      </c>
      <c r="RVP979" s="76" t="s">
        <v>24</v>
      </c>
      <c r="RVQ979" s="76" t="s">
        <v>300</v>
      </c>
      <c r="RVR979" s="104" t="s">
        <v>24</v>
      </c>
      <c r="RVS979" s="191">
        <v>131291732</v>
      </c>
      <c r="RVT979" s="77" t="s">
        <v>2401</v>
      </c>
      <c r="RVU979" s="217">
        <v>2652858.2999999998</v>
      </c>
      <c r="RVV979" s="218" t="s">
        <v>2402</v>
      </c>
      <c r="RVW979" s="219">
        <v>42660</v>
      </c>
      <c r="RVX979" s="204" t="s">
        <v>34</v>
      </c>
      <c r="RVY979" s="82" t="s">
        <v>2403</v>
      </c>
      <c r="RVZ979" s="219">
        <v>42754</v>
      </c>
      <c r="RWA979" s="220">
        <v>222311</v>
      </c>
      <c r="RWB979" s="219">
        <v>42765</v>
      </c>
      <c r="RWC979" s="103"/>
      <c r="RWD979" s="104" t="s">
        <v>30</v>
      </c>
      <c r="RWE979" s="76" t="s">
        <v>341</v>
      </c>
      <c r="RWF979" s="76" t="s">
        <v>24</v>
      </c>
      <c r="RWG979" s="76" t="s">
        <v>300</v>
      </c>
      <c r="RWH979" s="104" t="s">
        <v>24</v>
      </c>
      <c r="RWI979" s="191">
        <v>131291732</v>
      </c>
      <c r="RWJ979" s="77" t="s">
        <v>2401</v>
      </c>
      <c r="RWK979" s="217">
        <v>2652858.2999999998</v>
      </c>
      <c r="RWL979" s="218" t="s">
        <v>2402</v>
      </c>
      <c r="RWM979" s="219">
        <v>42660</v>
      </c>
      <c r="RWN979" s="204" t="s">
        <v>34</v>
      </c>
      <c r="RWO979" s="82" t="s">
        <v>2403</v>
      </c>
      <c r="RWP979" s="219">
        <v>42754</v>
      </c>
      <c r="RWQ979" s="220">
        <v>222311</v>
      </c>
      <c r="RWR979" s="219">
        <v>42765</v>
      </c>
      <c r="RWS979" s="103"/>
      <c r="RWT979" s="104" t="s">
        <v>30</v>
      </c>
      <c r="RWU979" s="76" t="s">
        <v>341</v>
      </c>
      <c r="RWV979" s="76" t="s">
        <v>24</v>
      </c>
      <c r="RWW979" s="76" t="s">
        <v>300</v>
      </c>
      <c r="RWX979" s="104" t="s">
        <v>24</v>
      </c>
      <c r="RWY979" s="191">
        <v>131291732</v>
      </c>
      <c r="RWZ979" s="77" t="s">
        <v>2401</v>
      </c>
      <c r="RXA979" s="217">
        <v>2652858.2999999998</v>
      </c>
      <c r="RXB979" s="218" t="s">
        <v>2402</v>
      </c>
      <c r="RXC979" s="219">
        <v>42660</v>
      </c>
      <c r="RXD979" s="204" t="s">
        <v>34</v>
      </c>
      <c r="RXE979" s="82" t="s">
        <v>2403</v>
      </c>
      <c r="RXF979" s="219">
        <v>42754</v>
      </c>
      <c r="RXG979" s="220">
        <v>222311</v>
      </c>
      <c r="RXH979" s="219">
        <v>42765</v>
      </c>
      <c r="RXI979" s="103"/>
      <c r="RXJ979" s="104" t="s">
        <v>30</v>
      </c>
      <c r="RXK979" s="76" t="s">
        <v>341</v>
      </c>
      <c r="RXL979" s="76" t="s">
        <v>24</v>
      </c>
      <c r="RXM979" s="76" t="s">
        <v>300</v>
      </c>
      <c r="RXN979" s="104" t="s">
        <v>24</v>
      </c>
      <c r="RXO979" s="191">
        <v>131291732</v>
      </c>
      <c r="RXP979" s="77" t="s">
        <v>2401</v>
      </c>
      <c r="RXQ979" s="217">
        <v>2652858.2999999998</v>
      </c>
      <c r="RXR979" s="218" t="s">
        <v>2402</v>
      </c>
      <c r="RXS979" s="219">
        <v>42660</v>
      </c>
      <c r="RXT979" s="204" t="s">
        <v>34</v>
      </c>
      <c r="RXU979" s="82" t="s">
        <v>2403</v>
      </c>
      <c r="RXV979" s="219">
        <v>42754</v>
      </c>
      <c r="RXW979" s="220">
        <v>222311</v>
      </c>
      <c r="RXX979" s="219">
        <v>42765</v>
      </c>
      <c r="RXY979" s="103"/>
      <c r="RXZ979" s="104" t="s">
        <v>30</v>
      </c>
      <c r="RYA979" s="76" t="s">
        <v>341</v>
      </c>
      <c r="RYB979" s="76" t="s">
        <v>24</v>
      </c>
      <c r="RYC979" s="76" t="s">
        <v>300</v>
      </c>
      <c r="RYD979" s="104" t="s">
        <v>24</v>
      </c>
      <c r="RYE979" s="191">
        <v>131291732</v>
      </c>
      <c r="RYF979" s="77" t="s">
        <v>2401</v>
      </c>
      <c r="RYG979" s="217">
        <v>2652858.2999999998</v>
      </c>
      <c r="RYH979" s="218" t="s">
        <v>2402</v>
      </c>
      <c r="RYI979" s="219">
        <v>42660</v>
      </c>
      <c r="RYJ979" s="204" t="s">
        <v>34</v>
      </c>
      <c r="RYK979" s="82" t="s">
        <v>2403</v>
      </c>
      <c r="RYL979" s="219">
        <v>42754</v>
      </c>
      <c r="RYM979" s="220">
        <v>222311</v>
      </c>
      <c r="RYN979" s="219">
        <v>42765</v>
      </c>
      <c r="RYO979" s="103"/>
      <c r="RYP979" s="104" t="s">
        <v>30</v>
      </c>
      <c r="RYQ979" s="76" t="s">
        <v>341</v>
      </c>
      <c r="RYR979" s="76" t="s">
        <v>24</v>
      </c>
      <c r="RYS979" s="76" t="s">
        <v>300</v>
      </c>
      <c r="RYT979" s="104" t="s">
        <v>24</v>
      </c>
      <c r="RYU979" s="191">
        <v>131291732</v>
      </c>
      <c r="RYV979" s="77" t="s">
        <v>2401</v>
      </c>
      <c r="RYW979" s="217">
        <v>2652858.2999999998</v>
      </c>
      <c r="RYX979" s="218" t="s">
        <v>2402</v>
      </c>
      <c r="RYY979" s="219">
        <v>42660</v>
      </c>
      <c r="RYZ979" s="204" t="s">
        <v>34</v>
      </c>
      <c r="RZA979" s="82" t="s">
        <v>2403</v>
      </c>
      <c r="RZB979" s="219">
        <v>42754</v>
      </c>
      <c r="RZC979" s="220">
        <v>222311</v>
      </c>
      <c r="RZD979" s="219">
        <v>42765</v>
      </c>
      <c r="RZE979" s="103"/>
      <c r="RZF979" s="104" t="s">
        <v>30</v>
      </c>
      <c r="RZG979" s="76" t="s">
        <v>341</v>
      </c>
      <c r="RZH979" s="76" t="s">
        <v>24</v>
      </c>
      <c r="RZI979" s="76" t="s">
        <v>300</v>
      </c>
      <c r="RZJ979" s="104" t="s">
        <v>24</v>
      </c>
      <c r="RZK979" s="191">
        <v>131291732</v>
      </c>
      <c r="RZL979" s="77" t="s">
        <v>2401</v>
      </c>
      <c r="RZM979" s="217">
        <v>2652858.2999999998</v>
      </c>
      <c r="RZN979" s="218" t="s">
        <v>2402</v>
      </c>
      <c r="RZO979" s="219">
        <v>42660</v>
      </c>
      <c r="RZP979" s="204" t="s">
        <v>34</v>
      </c>
      <c r="RZQ979" s="82" t="s">
        <v>2403</v>
      </c>
      <c r="RZR979" s="219">
        <v>42754</v>
      </c>
      <c r="RZS979" s="220">
        <v>222311</v>
      </c>
      <c r="RZT979" s="219">
        <v>42765</v>
      </c>
      <c r="RZU979" s="103"/>
      <c r="RZV979" s="104" t="s">
        <v>30</v>
      </c>
      <c r="RZW979" s="76" t="s">
        <v>341</v>
      </c>
      <c r="RZX979" s="76" t="s">
        <v>24</v>
      </c>
      <c r="RZY979" s="76" t="s">
        <v>300</v>
      </c>
      <c r="RZZ979" s="104" t="s">
        <v>24</v>
      </c>
      <c r="SAA979" s="191">
        <v>131291732</v>
      </c>
      <c r="SAB979" s="77" t="s">
        <v>2401</v>
      </c>
      <c r="SAC979" s="217">
        <v>2652858.2999999998</v>
      </c>
      <c r="SAD979" s="218" t="s">
        <v>2402</v>
      </c>
      <c r="SAE979" s="219">
        <v>42660</v>
      </c>
      <c r="SAF979" s="204" t="s">
        <v>34</v>
      </c>
      <c r="SAG979" s="82" t="s">
        <v>2403</v>
      </c>
      <c r="SAH979" s="219">
        <v>42754</v>
      </c>
      <c r="SAI979" s="220">
        <v>222311</v>
      </c>
      <c r="SAJ979" s="219">
        <v>42765</v>
      </c>
      <c r="SAK979" s="103"/>
      <c r="SAL979" s="104" t="s">
        <v>30</v>
      </c>
      <c r="SAM979" s="76" t="s">
        <v>341</v>
      </c>
      <c r="SAN979" s="76" t="s">
        <v>24</v>
      </c>
      <c r="SAO979" s="76" t="s">
        <v>300</v>
      </c>
      <c r="SAP979" s="104" t="s">
        <v>24</v>
      </c>
      <c r="SAQ979" s="191">
        <v>131291732</v>
      </c>
      <c r="SAR979" s="77" t="s">
        <v>2401</v>
      </c>
      <c r="SAS979" s="217">
        <v>2652858.2999999998</v>
      </c>
      <c r="SAT979" s="218" t="s">
        <v>2402</v>
      </c>
      <c r="SAU979" s="219">
        <v>42660</v>
      </c>
      <c r="SAV979" s="204" t="s">
        <v>34</v>
      </c>
      <c r="SAW979" s="82" t="s">
        <v>2403</v>
      </c>
      <c r="SAX979" s="219">
        <v>42754</v>
      </c>
      <c r="SAY979" s="220">
        <v>222311</v>
      </c>
      <c r="SAZ979" s="219">
        <v>42765</v>
      </c>
      <c r="SBA979" s="103"/>
      <c r="SBB979" s="104" t="s">
        <v>30</v>
      </c>
      <c r="SBC979" s="76" t="s">
        <v>341</v>
      </c>
      <c r="SBD979" s="76" t="s">
        <v>24</v>
      </c>
      <c r="SBE979" s="76" t="s">
        <v>300</v>
      </c>
      <c r="SBF979" s="104" t="s">
        <v>24</v>
      </c>
      <c r="SBG979" s="191">
        <v>131291732</v>
      </c>
      <c r="SBH979" s="77" t="s">
        <v>2401</v>
      </c>
      <c r="SBI979" s="217">
        <v>2652858.2999999998</v>
      </c>
      <c r="SBJ979" s="218" t="s">
        <v>2402</v>
      </c>
      <c r="SBK979" s="219">
        <v>42660</v>
      </c>
      <c r="SBL979" s="204" t="s">
        <v>34</v>
      </c>
      <c r="SBM979" s="82" t="s">
        <v>2403</v>
      </c>
      <c r="SBN979" s="219">
        <v>42754</v>
      </c>
      <c r="SBO979" s="220">
        <v>222311</v>
      </c>
      <c r="SBP979" s="219">
        <v>42765</v>
      </c>
      <c r="SBQ979" s="103"/>
      <c r="SBR979" s="104" t="s">
        <v>30</v>
      </c>
      <c r="SBS979" s="76" t="s">
        <v>341</v>
      </c>
      <c r="SBT979" s="76" t="s">
        <v>24</v>
      </c>
      <c r="SBU979" s="76" t="s">
        <v>300</v>
      </c>
      <c r="SBV979" s="104" t="s">
        <v>24</v>
      </c>
      <c r="SBW979" s="191">
        <v>131291732</v>
      </c>
      <c r="SBX979" s="77" t="s">
        <v>2401</v>
      </c>
      <c r="SBY979" s="217">
        <v>2652858.2999999998</v>
      </c>
      <c r="SBZ979" s="218" t="s">
        <v>2402</v>
      </c>
      <c r="SCA979" s="219">
        <v>42660</v>
      </c>
      <c r="SCB979" s="204" t="s">
        <v>34</v>
      </c>
      <c r="SCC979" s="82" t="s">
        <v>2403</v>
      </c>
      <c r="SCD979" s="219">
        <v>42754</v>
      </c>
      <c r="SCE979" s="220">
        <v>222311</v>
      </c>
      <c r="SCF979" s="219">
        <v>42765</v>
      </c>
      <c r="SCG979" s="103"/>
      <c r="SCH979" s="104" t="s">
        <v>30</v>
      </c>
      <c r="SCI979" s="76" t="s">
        <v>341</v>
      </c>
      <c r="SCJ979" s="76" t="s">
        <v>24</v>
      </c>
      <c r="SCK979" s="76" t="s">
        <v>300</v>
      </c>
      <c r="SCL979" s="104" t="s">
        <v>24</v>
      </c>
      <c r="SCM979" s="191">
        <v>131291732</v>
      </c>
      <c r="SCN979" s="77" t="s">
        <v>2401</v>
      </c>
      <c r="SCO979" s="217">
        <v>2652858.2999999998</v>
      </c>
      <c r="SCP979" s="218" t="s">
        <v>2402</v>
      </c>
      <c r="SCQ979" s="219">
        <v>42660</v>
      </c>
      <c r="SCR979" s="204" t="s">
        <v>34</v>
      </c>
      <c r="SCS979" s="82" t="s">
        <v>2403</v>
      </c>
      <c r="SCT979" s="219">
        <v>42754</v>
      </c>
      <c r="SCU979" s="220">
        <v>222311</v>
      </c>
      <c r="SCV979" s="219">
        <v>42765</v>
      </c>
      <c r="SCW979" s="103"/>
      <c r="SCX979" s="104" t="s">
        <v>30</v>
      </c>
      <c r="SCY979" s="76" t="s">
        <v>341</v>
      </c>
      <c r="SCZ979" s="76" t="s">
        <v>24</v>
      </c>
      <c r="SDA979" s="76" t="s">
        <v>300</v>
      </c>
      <c r="SDB979" s="104" t="s">
        <v>24</v>
      </c>
      <c r="SDC979" s="191">
        <v>131291732</v>
      </c>
      <c r="SDD979" s="77" t="s">
        <v>2401</v>
      </c>
      <c r="SDE979" s="217">
        <v>2652858.2999999998</v>
      </c>
      <c r="SDF979" s="218" t="s">
        <v>2402</v>
      </c>
      <c r="SDG979" s="219">
        <v>42660</v>
      </c>
      <c r="SDH979" s="204" t="s">
        <v>34</v>
      </c>
      <c r="SDI979" s="82" t="s">
        <v>2403</v>
      </c>
      <c r="SDJ979" s="219">
        <v>42754</v>
      </c>
      <c r="SDK979" s="220">
        <v>222311</v>
      </c>
      <c r="SDL979" s="219">
        <v>42765</v>
      </c>
      <c r="SDM979" s="103"/>
      <c r="SDN979" s="104" t="s">
        <v>30</v>
      </c>
      <c r="SDO979" s="76" t="s">
        <v>341</v>
      </c>
      <c r="SDP979" s="76" t="s">
        <v>24</v>
      </c>
      <c r="SDQ979" s="76" t="s">
        <v>300</v>
      </c>
      <c r="SDR979" s="104" t="s">
        <v>24</v>
      </c>
      <c r="SDS979" s="191">
        <v>131291732</v>
      </c>
      <c r="SDT979" s="77" t="s">
        <v>2401</v>
      </c>
      <c r="SDU979" s="217">
        <v>2652858.2999999998</v>
      </c>
      <c r="SDV979" s="218" t="s">
        <v>2402</v>
      </c>
      <c r="SDW979" s="219">
        <v>42660</v>
      </c>
      <c r="SDX979" s="204" t="s">
        <v>34</v>
      </c>
      <c r="SDY979" s="82" t="s">
        <v>2403</v>
      </c>
      <c r="SDZ979" s="219">
        <v>42754</v>
      </c>
      <c r="SEA979" s="220">
        <v>222311</v>
      </c>
      <c r="SEB979" s="219">
        <v>42765</v>
      </c>
      <c r="SEC979" s="103"/>
      <c r="SED979" s="104" t="s">
        <v>30</v>
      </c>
      <c r="SEE979" s="76" t="s">
        <v>341</v>
      </c>
      <c r="SEF979" s="76" t="s">
        <v>24</v>
      </c>
      <c r="SEG979" s="76" t="s">
        <v>300</v>
      </c>
      <c r="SEH979" s="104" t="s">
        <v>24</v>
      </c>
      <c r="SEI979" s="191">
        <v>131291732</v>
      </c>
      <c r="SEJ979" s="77" t="s">
        <v>2401</v>
      </c>
      <c r="SEK979" s="217">
        <v>2652858.2999999998</v>
      </c>
      <c r="SEL979" s="218" t="s">
        <v>2402</v>
      </c>
      <c r="SEM979" s="219">
        <v>42660</v>
      </c>
      <c r="SEN979" s="204" t="s">
        <v>34</v>
      </c>
      <c r="SEO979" s="82" t="s">
        <v>2403</v>
      </c>
      <c r="SEP979" s="219">
        <v>42754</v>
      </c>
      <c r="SEQ979" s="220">
        <v>222311</v>
      </c>
      <c r="SER979" s="219">
        <v>42765</v>
      </c>
      <c r="SES979" s="103"/>
      <c r="SET979" s="104" t="s">
        <v>30</v>
      </c>
      <c r="SEU979" s="76" t="s">
        <v>341</v>
      </c>
      <c r="SEV979" s="76" t="s">
        <v>24</v>
      </c>
      <c r="SEW979" s="76" t="s">
        <v>300</v>
      </c>
      <c r="SEX979" s="104" t="s">
        <v>24</v>
      </c>
      <c r="SEY979" s="191">
        <v>131291732</v>
      </c>
      <c r="SEZ979" s="77" t="s">
        <v>2401</v>
      </c>
      <c r="SFA979" s="217">
        <v>2652858.2999999998</v>
      </c>
      <c r="SFB979" s="218" t="s">
        <v>2402</v>
      </c>
      <c r="SFC979" s="219">
        <v>42660</v>
      </c>
      <c r="SFD979" s="204" t="s">
        <v>34</v>
      </c>
      <c r="SFE979" s="82" t="s">
        <v>2403</v>
      </c>
      <c r="SFF979" s="219">
        <v>42754</v>
      </c>
      <c r="SFG979" s="220">
        <v>222311</v>
      </c>
      <c r="SFH979" s="219">
        <v>42765</v>
      </c>
      <c r="SFI979" s="103"/>
      <c r="SFJ979" s="104" t="s">
        <v>30</v>
      </c>
      <c r="SFK979" s="76" t="s">
        <v>341</v>
      </c>
      <c r="SFL979" s="76" t="s">
        <v>24</v>
      </c>
      <c r="SFM979" s="76" t="s">
        <v>300</v>
      </c>
      <c r="SFN979" s="104" t="s">
        <v>24</v>
      </c>
      <c r="SFO979" s="191">
        <v>131291732</v>
      </c>
      <c r="SFP979" s="77" t="s">
        <v>2401</v>
      </c>
      <c r="SFQ979" s="217">
        <v>2652858.2999999998</v>
      </c>
      <c r="SFR979" s="218" t="s">
        <v>2402</v>
      </c>
      <c r="SFS979" s="219">
        <v>42660</v>
      </c>
      <c r="SFT979" s="204" t="s">
        <v>34</v>
      </c>
      <c r="SFU979" s="82" t="s">
        <v>2403</v>
      </c>
      <c r="SFV979" s="219">
        <v>42754</v>
      </c>
      <c r="SFW979" s="220">
        <v>222311</v>
      </c>
      <c r="SFX979" s="219">
        <v>42765</v>
      </c>
      <c r="SFY979" s="103"/>
      <c r="SFZ979" s="104" t="s">
        <v>30</v>
      </c>
      <c r="SGA979" s="76" t="s">
        <v>341</v>
      </c>
      <c r="SGB979" s="76" t="s">
        <v>24</v>
      </c>
      <c r="SGC979" s="76" t="s">
        <v>300</v>
      </c>
      <c r="SGD979" s="104" t="s">
        <v>24</v>
      </c>
      <c r="SGE979" s="191">
        <v>131291732</v>
      </c>
      <c r="SGF979" s="77" t="s">
        <v>2401</v>
      </c>
      <c r="SGG979" s="217">
        <v>2652858.2999999998</v>
      </c>
      <c r="SGH979" s="218" t="s">
        <v>2402</v>
      </c>
      <c r="SGI979" s="219">
        <v>42660</v>
      </c>
      <c r="SGJ979" s="204" t="s">
        <v>34</v>
      </c>
      <c r="SGK979" s="82" t="s">
        <v>2403</v>
      </c>
      <c r="SGL979" s="219">
        <v>42754</v>
      </c>
      <c r="SGM979" s="220">
        <v>222311</v>
      </c>
      <c r="SGN979" s="219">
        <v>42765</v>
      </c>
      <c r="SGO979" s="103"/>
      <c r="SGP979" s="104" t="s">
        <v>30</v>
      </c>
      <c r="SGQ979" s="76" t="s">
        <v>341</v>
      </c>
      <c r="SGR979" s="76" t="s">
        <v>24</v>
      </c>
      <c r="SGS979" s="76" t="s">
        <v>300</v>
      </c>
      <c r="SGT979" s="104" t="s">
        <v>24</v>
      </c>
      <c r="SGU979" s="191">
        <v>131291732</v>
      </c>
      <c r="SGV979" s="77" t="s">
        <v>2401</v>
      </c>
      <c r="SGW979" s="217">
        <v>2652858.2999999998</v>
      </c>
      <c r="SGX979" s="218" t="s">
        <v>2402</v>
      </c>
      <c r="SGY979" s="219">
        <v>42660</v>
      </c>
      <c r="SGZ979" s="204" t="s">
        <v>34</v>
      </c>
      <c r="SHA979" s="82" t="s">
        <v>2403</v>
      </c>
      <c r="SHB979" s="219">
        <v>42754</v>
      </c>
      <c r="SHC979" s="220">
        <v>222311</v>
      </c>
      <c r="SHD979" s="219">
        <v>42765</v>
      </c>
      <c r="SHE979" s="103"/>
      <c r="SHF979" s="104" t="s">
        <v>30</v>
      </c>
      <c r="SHG979" s="76" t="s">
        <v>341</v>
      </c>
      <c r="SHH979" s="76" t="s">
        <v>24</v>
      </c>
      <c r="SHI979" s="76" t="s">
        <v>300</v>
      </c>
      <c r="SHJ979" s="104" t="s">
        <v>24</v>
      </c>
      <c r="SHK979" s="191">
        <v>131291732</v>
      </c>
      <c r="SHL979" s="77" t="s">
        <v>2401</v>
      </c>
      <c r="SHM979" s="217">
        <v>2652858.2999999998</v>
      </c>
      <c r="SHN979" s="218" t="s">
        <v>2402</v>
      </c>
      <c r="SHO979" s="219">
        <v>42660</v>
      </c>
      <c r="SHP979" s="204" t="s">
        <v>34</v>
      </c>
      <c r="SHQ979" s="82" t="s">
        <v>2403</v>
      </c>
      <c r="SHR979" s="219">
        <v>42754</v>
      </c>
      <c r="SHS979" s="220">
        <v>222311</v>
      </c>
      <c r="SHT979" s="219">
        <v>42765</v>
      </c>
      <c r="SHU979" s="103"/>
      <c r="SHV979" s="104" t="s">
        <v>30</v>
      </c>
      <c r="SHW979" s="76" t="s">
        <v>341</v>
      </c>
      <c r="SHX979" s="76" t="s">
        <v>24</v>
      </c>
      <c r="SHY979" s="76" t="s">
        <v>300</v>
      </c>
      <c r="SHZ979" s="104" t="s">
        <v>24</v>
      </c>
      <c r="SIA979" s="191">
        <v>131291732</v>
      </c>
      <c r="SIB979" s="77" t="s">
        <v>2401</v>
      </c>
      <c r="SIC979" s="217">
        <v>2652858.2999999998</v>
      </c>
      <c r="SID979" s="218" t="s">
        <v>2402</v>
      </c>
      <c r="SIE979" s="219">
        <v>42660</v>
      </c>
      <c r="SIF979" s="204" t="s">
        <v>34</v>
      </c>
      <c r="SIG979" s="82" t="s">
        <v>2403</v>
      </c>
      <c r="SIH979" s="219">
        <v>42754</v>
      </c>
      <c r="SII979" s="220">
        <v>222311</v>
      </c>
      <c r="SIJ979" s="219">
        <v>42765</v>
      </c>
      <c r="SIK979" s="103"/>
      <c r="SIL979" s="104" t="s">
        <v>30</v>
      </c>
      <c r="SIM979" s="76" t="s">
        <v>341</v>
      </c>
      <c r="SIN979" s="76" t="s">
        <v>24</v>
      </c>
      <c r="SIO979" s="76" t="s">
        <v>300</v>
      </c>
      <c r="SIP979" s="104" t="s">
        <v>24</v>
      </c>
      <c r="SIQ979" s="191">
        <v>131291732</v>
      </c>
      <c r="SIR979" s="77" t="s">
        <v>2401</v>
      </c>
      <c r="SIS979" s="217">
        <v>2652858.2999999998</v>
      </c>
      <c r="SIT979" s="218" t="s">
        <v>2402</v>
      </c>
      <c r="SIU979" s="219">
        <v>42660</v>
      </c>
      <c r="SIV979" s="204" t="s">
        <v>34</v>
      </c>
      <c r="SIW979" s="82" t="s">
        <v>2403</v>
      </c>
      <c r="SIX979" s="219">
        <v>42754</v>
      </c>
      <c r="SIY979" s="220">
        <v>222311</v>
      </c>
      <c r="SIZ979" s="219">
        <v>42765</v>
      </c>
      <c r="SJA979" s="103"/>
      <c r="SJB979" s="104" t="s">
        <v>30</v>
      </c>
      <c r="SJC979" s="76" t="s">
        <v>341</v>
      </c>
      <c r="SJD979" s="76" t="s">
        <v>24</v>
      </c>
      <c r="SJE979" s="76" t="s">
        <v>300</v>
      </c>
      <c r="SJF979" s="104" t="s">
        <v>24</v>
      </c>
      <c r="SJG979" s="191">
        <v>131291732</v>
      </c>
      <c r="SJH979" s="77" t="s">
        <v>2401</v>
      </c>
      <c r="SJI979" s="217">
        <v>2652858.2999999998</v>
      </c>
      <c r="SJJ979" s="218" t="s">
        <v>2402</v>
      </c>
      <c r="SJK979" s="219">
        <v>42660</v>
      </c>
      <c r="SJL979" s="204" t="s">
        <v>34</v>
      </c>
      <c r="SJM979" s="82" t="s">
        <v>2403</v>
      </c>
      <c r="SJN979" s="219">
        <v>42754</v>
      </c>
      <c r="SJO979" s="220">
        <v>222311</v>
      </c>
      <c r="SJP979" s="219">
        <v>42765</v>
      </c>
      <c r="SJQ979" s="103"/>
      <c r="SJR979" s="104" t="s">
        <v>30</v>
      </c>
      <c r="SJS979" s="76" t="s">
        <v>341</v>
      </c>
      <c r="SJT979" s="76" t="s">
        <v>24</v>
      </c>
      <c r="SJU979" s="76" t="s">
        <v>300</v>
      </c>
      <c r="SJV979" s="104" t="s">
        <v>24</v>
      </c>
      <c r="SJW979" s="191">
        <v>131291732</v>
      </c>
      <c r="SJX979" s="77" t="s">
        <v>2401</v>
      </c>
      <c r="SJY979" s="217">
        <v>2652858.2999999998</v>
      </c>
      <c r="SJZ979" s="218" t="s">
        <v>2402</v>
      </c>
      <c r="SKA979" s="219">
        <v>42660</v>
      </c>
      <c r="SKB979" s="204" t="s">
        <v>34</v>
      </c>
      <c r="SKC979" s="82" t="s">
        <v>2403</v>
      </c>
      <c r="SKD979" s="219">
        <v>42754</v>
      </c>
      <c r="SKE979" s="220">
        <v>222311</v>
      </c>
      <c r="SKF979" s="219">
        <v>42765</v>
      </c>
      <c r="SKG979" s="103"/>
      <c r="SKH979" s="104" t="s">
        <v>30</v>
      </c>
      <c r="SKI979" s="76" t="s">
        <v>341</v>
      </c>
      <c r="SKJ979" s="76" t="s">
        <v>24</v>
      </c>
      <c r="SKK979" s="76" t="s">
        <v>300</v>
      </c>
      <c r="SKL979" s="104" t="s">
        <v>24</v>
      </c>
      <c r="SKM979" s="191">
        <v>131291732</v>
      </c>
      <c r="SKN979" s="77" t="s">
        <v>2401</v>
      </c>
      <c r="SKO979" s="217">
        <v>2652858.2999999998</v>
      </c>
      <c r="SKP979" s="218" t="s">
        <v>2402</v>
      </c>
      <c r="SKQ979" s="219">
        <v>42660</v>
      </c>
      <c r="SKR979" s="204" t="s">
        <v>34</v>
      </c>
      <c r="SKS979" s="82" t="s">
        <v>2403</v>
      </c>
      <c r="SKT979" s="219">
        <v>42754</v>
      </c>
      <c r="SKU979" s="220">
        <v>222311</v>
      </c>
      <c r="SKV979" s="219">
        <v>42765</v>
      </c>
      <c r="SKW979" s="103"/>
      <c r="SKX979" s="104" t="s">
        <v>30</v>
      </c>
      <c r="SKY979" s="76" t="s">
        <v>341</v>
      </c>
      <c r="SKZ979" s="76" t="s">
        <v>24</v>
      </c>
      <c r="SLA979" s="76" t="s">
        <v>300</v>
      </c>
      <c r="SLB979" s="104" t="s">
        <v>24</v>
      </c>
      <c r="SLC979" s="191">
        <v>131291732</v>
      </c>
      <c r="SLD979" s="77" t="s">
        <v>2401</v>
      </c>
      <c r="SLE979" s="217">
        <v>2652858.2999999998</v>
      </c>
      <c r="SLF979" s="218" t="s">
        <v>2402</v>
      </c>
      <c r="SLG979" s="219">
        <v>42660</v>
      </c>
      <c r="SLH979" s="204" t="s">
        <v>34</v>
      </c>
      <c r="SLI979" s="82" t="s">
        <v>2403</v>
      </c>
      <c r="SLJ979" s="219">
        <v>42754</v>
      </c>
      <c r="SLK979" s="220">
        <v>222311</v>
      </c>
      <c r="SLL979" s="219">
        <v>42765</v>
      </c>
      <c r="SLM979" s="103"/>
      <c r="SLN979" s="104" t="s">
        <v>30</v>
      </c>
      <c r="SLO979" s="76" t="s">
        <v>341</v>
      </c>
      <c r="SLP979" s="76" t="s">
        <v>24</v>
      </c>
      <c r="SLQ979" s="76" t="s">
        <v>300</v>
      </c>
      <c r="SLR979" s="104" t="s">
        <v>24</v>
      </c>
      <c r="SLS979" s="191">
        <v>131291732</v>
      </c>
      <c r="SLT979" s="77" t="s">
        <v>2401</v>
      </c>
      <c r="SLU979" s="217">
        <v>2652858.2999999998</v>
      </c>
      <c r="SLV979" s="218" t="s">
        <v>2402</v>
      </c>
      <c r="SLW979" s="219">
        <v>42660</v>
      </c>
      <c r="SLX979" s="204" t="s">
        <v>34</v>
      </c>
      <c r="SLY979" s="82" t="s">
        <v>2403</v>
      </c>
      <c r="SLZ979" s="219">
        <v>42754</v>
      </c>
      <c r="SMA979" s="220">
        <v>222311</v>
      </c>
      <c r="SMB979" s="219">
        <v>42765</v>
      </c>
      <c r="SMC979" s="103"/>
      <c r="SMD979" s="104" t="s">
        <v>30</v>
      </c>
      <c r="SME979" s="76" t="s">
        <v>341</v>
      </c>
      <c r="SMF979" s="76" t="s">
        <v>24</v>
      </c>
      <c r="SMG979" s="76" t="s">
        <v>300</v>
      </c>
      <c r="SMH979" s="104" t="s">
        <v>24</v>
      </c>
      <c r="SMI979" s="191">
        <v>131291732</v>
      </c>
      <c r="SMJ979" s="77" t="s">
        <v>2401</v>
      </c>
      <c r="SMK979" s="217">
        <v>2652858.2999999998</v>
      </c>
      <c r="SML979" s="218" t="s">
        <v>2402</v>
      </c>
      <c r="SMM979" s="219">
        <v>42660</v>
      </c>
      <c r="SMN979" s="204" t="s">
        <v>34</v>
      </c>
      <c r="SMO979" s="82" t="s">
        <v>2403</v>
      </c>
      <c r="SMP979" s="219">
        <v>42754</v>
      </c>
      <c r="SMQ979" s="220">
        <v>222311</v>
      </c>
      <c r="SMR979" s="219">
        <v>42765</v>
      </c>
      <c r="SMS979" s="103"/>
      <c r="SMT979" s="104" t="s">
        <v>30</v>
      </c>
      <c r="SMU979" s="76" t="s">
        <v>341</v>
      </c>
      <c r="SMV979" s="76" t="s">
        <v>24</v>
      </c>
      <c r="SMW979" s="76" t="s">
        <v>300</v>
      </c>
      <c r="SMX979" s="104" t="s">
        <v>24</v>
      </c>
      <c r="SMY979" s="191">
        <v>131291732</v>
      </c>
      <c r="SMZ979" s="77" t="s">
        <v>2401</v>
      </c>
      <c r="SNA979" s="217">
        <v>2652858.2999999998</v>
      </c>
      <c r="SNB979" s="218" t="s">
        <v>2402</v>
      </c>
      <c r="SNC979" s="219">
        <v>42660</v>
      </c>
      <c r="SND979" s="204" t="s">
        <v>34</v>
      </c>
      <c r="SNE979" s="82" t="s">
        <v>2403</v>
      </c>
      <c r="SNF979" s="219">
        <v>42754</v>
      </c>
      <c r="SNG979" s="220">
        <v>222311</v>
      </c>
      <c r="SNH979" s="219">
        <v>42765</v>
      </c>
      <c r="SNI979" s="103"/>
      <c r="SNJ979" s="104" t="s">
        <v>30</v>
      </c>
      <c r="SNK979" s="76" t="s">
        <v>341</v>
      </c>
      <c r="SNL979" s="76" t="s">
        <v>24</v>
      </c>
      <c r="SNM979" s="76" t="s">
        <v>300</v>
      </c>
      <c r="SNN979" s="104" t="s">
        <v>24</v>
      </c>
      <c r="SNO979" s="191">
        <v>131291732</v>
      </c>
      <c r="SNP979" s="77" t="s">
        <v>2401</v>
      </c>
      <c r="SNQ979" s="217">
        <v>2652858.2999999998</v>
      </c>
      <c r="SNR979" s="218" t="s">
        <v>2402</v>
      </c>
      <c r="SNS979" s="219">
        <v>42660</v>
      </c>
      <c r="SNT979" s="204" t="s">
        <v>34</v>
      </c>
      <c r="SNU979" s="82" t="s">
        <v>2403</v>
      </c>
      <c r="SNV979" s="219">
        <v>42754</v>
      </c>
      <c r="SNW979" s="220">
        <v>222311</v>
      </c>
      <c r="SNX979" s="219">
        <v>42765</v>
      </c>
      <c r="SNY979" s="103"/>
      <c r="SNZ979" s="104" t="s">
        <v>30</v>
      </c>
      <c r="SOA979" s="76" t="s">
        <v>341</v>
      </c>
      <c r="SOB979" s="76" t="s">
        <v>24</v>
      </c>
      <c r="SOC979" s="76" t="s">
        <v>300</v>
      </c>
      <c r="SOD979" s="104" t="s">
        <v>24</v>
      </c>
      <c r="SOE979" s="191">
        <v>131291732</v>
      </c>
      <c r="SOF979" s="77" t="s">
        <v>2401</v>
      </c>
      <c r="SOG979" s="217">
        <v>2652858.2999999998</v>
      </c>
      <c r="SOH979" s="218" t="s">
        <v>2402</v>
      </c>
      <c r="SOI979" s="219">
        <v>42660</v>
      </c>
      <c r="SOJ979" s="204" t="s">
        <v>34</v>
      </c>
      <c r="SOK979" s="82" t="s">
        <v>2403</v>
      </c>
      <c r="SOL979" s="219">
        <v>42754</v>
      </c>
      <c r="SOM979" s="220">
        <v>222311</v>
      </c>
      <c r="SON979" s="219">
        <v>42765</v>
      </c>
      <c r="SOO979" s="103"/>
      <c r="SOP979" s="104" t="s">
        <v>30</v>
      </c>
      <c r="SOQ979" s="76" t="s">
        <v>341</v>
      </c>
      <c r="SOR979" s="76" t="s">
        <v>24</v>
      </c>
      <c r="SOS979" s="76" t="s">
        <v>300</v>
      </c>
      <c r="SOT979" s="104" t="s">
        <v>24</v>
      </c>
      <c r="SOU979" s="191">
        <v>131291732</v>
      </c>
      <c r="SOV979" s="77" t="s">
        <v>2401</v>
      </c>
      <c r="SOW979" s="217">
        <v>2652858.2999999998</v>
      </c>
      <c r="SOX979" s="218" t="s">
        <v>2402</v>
      </c>
      <c r="SOY979" s="219">
        <v>42660</v>
      </c>
      <c r="SOZ979" s="204" t="s">
        <v>34</v>
      </c>
      <c r="SPA979" s="82" t="s">
        <v>2403</v>
      </c>
      <c r="SPB979" s="219">
        <v>42754</v>
      </c>
      <c r="SPC979" s="220">
        <v>222311</v>
      </c>
      <c r="SPD979" s="219">
        <v>42765</v>
      </c>
      <c r="SPE979" s="103"/>
      <c r="SPF979" s="104" t="s">
        <v>30</v>
      </c>
      <c r="SPG979" s="76" t="s">
        <v>341</v>
      </c>
      <c r="SPH979" s="76" t="s">
        <v>24</v>
      </c>
      <c r="SPI979" s="76" t="s">
        <v>300</v>
      </c>
      <c r="SPJ979" s="104" t="s">
        <v>24</v>
      </c>
      <c r="SPK979" s="191">
        <v>131291732</v>
      </c>
      <c r="SPL979" s="77" t="s">
        <v>2401</v>
      </c>
      <c r="SPM979" s="217">
        <v>2652858.2999999998</v>
      </c>
      <c r="SPN979" s="218" t="s">
        <v>2402</v>
      </c>
      <c r="SPO979" s="219">
        <v>42660</v>
      </c>
      <c r="SPP979" s="204" t="s">
        <v>34</v>
      </c>
      <c r="SPQ979" s="82" t="s">
        <v>2403</v>
      </c>
      <c r="SPR979" s="219">
        <v>42754</v>
      </c>
      <c r="SPS979" s="220">
        <v>222311</v>
      </c>
      <c r="SPT979" s="219">
        <v>42765</v>
      </c>
      <c r="SPU979" s="103"/>
      <c r="SPV979" s="104" t="s">
        <v>30</v>
      </c>
      <c r="SPW979" s="76" t="s">
        <v>341</v>
      </c>
      <c r="SPX979" s="76" t="s">
        <v>24</v>
      </c>
      <c r="SPY979" s="76" t="s">
        <v>300</v>
      </c>
      <c r="SPZ979" s="104" t="s">
        <v>24</v>
      </c>
      <c r="SQA979" s="191">
        <v>131291732</v>
      </c>
      <c r="SQB979" s="77" t="s">
        <v>2401</v>
      </c>
      <c r="SQC979" s="217">
        <v>2652858.2999999998</v>
      </c>
      <c r="SQD979" s="218" t="s">
        <v>2402</v>
      </c>
      <c r="SQE979" s="219">
        <v>42660</v>
      </c>
      <c r="SQF979" s="204" t="s">
        <v>34</v>
      </c>
      <c r="SQG979" s="82" t="s">
        <v>2403</v>
      </c>
      <c r="SQH979" s="219">
        <v>42754</v>
      </c>
      <c r="SQI979" s="220">
        <v>222311</v>
      </c>
      <c r="SQJ979" s="219">
        <v>42765</v>
      </c>
      <c r="SQK979" s="103"/>
      <c r="SQL979" s="104" t="s">
        <v>30</v>
      </c>
      <c r="SQM979" s="76" t="s">
        <v>341</v>
      </c>
      <c r="SQN979" s="76" t="s">
        <v>24</v>
      </c>
      <c r="SQO979" s="76" t="s">
        <v>300</v>
      </c>
      <c r="SQP979" s="104" t="s">
        <v>24</v>
      </c>
      <c r="SQQ979" s="191">
        <v>131291732</v>
      </c>
      <c r="SQR979" s="77" t="s">
        <v>2401</v>
      </c>
      <c r="SQS979" s="217">
        <v>2652858.2999999998</v>
      </c>
      <c r="SQT979" s="218" t="s">
        <v>2402</v>
      </c>
      <c r="SQU979" s="219">
        <v>42660</v>
      </c>
      <c r="SQV979" s="204" t="s">
        <v>34</v>
      </c>
      <c r="SQW979" s="82" t="s">
        <v>2403</v>
      </c>
      <c r="SQX979" s="219">
        <v>42754</v>
      </c>
      <c r="SQY979" s="220">
        <v>222311</v>
      </c>
      <c r="SQZ979" s="219">
        <v>42765</v>
      </c>
      <c r="SRA979" s="103"/>
      <c r="SRB979" s="104" t="s">
        <v>30</v>
      </c>
      <c r="SRC979" s="76" t="s">
        <v>341</v>
      </c>
      <c r="SRD979" s="76" t="s">
        <v>24</v>
      </c>
      <c r="SRE979" s="76" t="s">
        <v>300</v>
      </c>
      <c r="SRF979" s="104" t="s">
        <v>24</v>
      </c>
      <c r="SRG979" s="191">
        <v>131291732</v>
      </c>
      <c r="SRH979" s="77" t="s">
        <v>2401</v>
      </c>
      <c r="SRI979" s="217">
        <v>2652858.2999999998</v>
      </c>
      <c r="SRJ979" s="218" t="s">
        <v>2402</v>
      </c>
      <c r="SRK979" s="219">
        <v>42660</v>
      </c>
      <c r="SRL979" s="204" t="s">
        <v>34</v>
      </c>
      <c r="SRM979" s="82" t="s">
        <v>2403</v>
      </c>
      <c r="SRN979" s="219">
        <v>42754</v>
      </c>
      <c r="SRO979" s="220">
        <v>222311</v>
      </c>
      <c r="SRP979" s="219">
        <v>42765</v>
      </c>
      <c r="SRQ979" s="103"/>
      <c r="SRR979" s="104" t="s">
        <v>30</v>
      </c>
      <c r="SRS979" s="76" t="s">
        <v>341</v>
      </c>
      <c r="SRT979" s="76" t="s">
        <v>24</v>
      </c>
      <c r="SRU979" s="76" t="s">
        <v>300</v>
      </c>
      <c r="SRV979" s="104" t="s">
        <v>24</v>
      </c>
      <c r="SRW979" s="191">
        <v>131291732</v>
      </c>
      <c r="SRX979" s="77" t="s">
        <v>2401</v>
      </c>
      <c r="SRY979" s="217">
        <v>2652858.2999999998</v>
      </c>
      <c r="SRZ979" s="218" t="s">
        <v>2402</v>
      </c>
      <c r="SSA979" s="219">
        <v>42660</v>
      </c>
      <c r="SSB979" s="204" t="s">
        <v>34</v>
      </c>
      <c r="SSC979" s="82" t="s">
        <v>2403</v>
      </c>
      <c r="SSD979" s="219">
        <v>42754</v>
      </c>
      <c r="SSE979" s="220">
        <v>222311</v>
      </c>
      <c r="SSF979" s="219">
        <v>42765</v>
      </c>
      <c r="SSG979" s="103"/>
      <c r="SSH979" s="104" t="s">
        <v>30</v>
      </c>
      <c r="SSI979" s="76" t="s">
        <v>341</v>
      </c>
      <c r="SSJ979" s="76" t="s">
        <v>24</v>
      </c>
      <c r="SSK979" s="76" t="s">
        <v>300</v>
      </c>
      <c r="SSL979" s="104" t="s">
        <v>24</v>
      </c>
      <c r="SSM979" s="191">
        <v>131291732</v>
      </c>
      <c r="SSN979" s="77" t="s">
        <v>2401</v>
      </c>
      <c r="SSO979" s="217">
        <v>2652858.2999999998</v>
      </c>
      <c r="SSP979" s="218" t="s">
        <v>2402</v>
      </c>
      <c r="SSQ979" s="219">
        <v>42660</v>
      </c>
      <c r="SSR979" s="204" t="s">
        <v>34</v>
      </c>
      <c r="SSS979" s="82" t="s">
        <v>2403</v>
      </c>
      <c r="SST979" s="219">
        <v>42754</v>
      </c>
      <c r="SSU979" s="220">
        <v>222311</v>
      </c>
      <c r="SSV979" s="219">
        <v>42765</v>
      </c>
      <c r="SSW979" s="103"/>
      <c r="SSX979" s="104" t="s">
        <v>30</v>
      </c>
      <c r="SSY979" s="76" t="s">
        <v>341</v>
      </c>
      <c r="SSZ979" s="76" t="s">
        <v>24</v>
      </c>
      <c r="STA979" s="76" t="s">
        <v>300</v>
      </c>
      <c r="STB979" s="104" t="s">
        <v>24</v>
      </c>
      <c r="STC979" s="191">
        <v>131291732</v>
      </c>
      <c r="STD979" s="77" t="s">
        <v>2401</v>
      </c>
      <c r="STE979" s="217">
        <v>2652858.2999999998</v>
      </c>
      <c r="STF979" s="218" t="s">
        <v>2402</v>
      </c>
      <c r="STG979" s="219">
        <v>42660</v>
      </c>
      <c r="STH979" s="204" t="s">
        <v>34</v>
      </c>
      <c r="STI979" s="82" t="s">
        <v>2403</v>
      </c>
      <c r="STJ979" s="219">
        <v>42754</v>
      </c>
      <c r="STK979" s="220">
        <v>222311</v>
      </c>
      <c r="STL979" s="219">
        <v>42765</v>
      </c>
      <c r="STM979" s="103"/>
      <c r="STN979" s="104" t="s">
        <v>30</v>
      </c>
      <c r="STO979" s="76" t="s">
        <v>341</v>
      </c>
      <c r="STP979" s="76" t="s">
        <v>24</v>
      </c>
      <c r="STQ979" s="76" t="s">
        <v>300</v>
      </c>
      <c r="STR979" s="104" t="s">
        <v>24</v>
      </c>
      <c r="STS979" s="191">
        <v>131291732</v>
      </c>
      <c r="STT979" s="77" t="s">
        <v>2401</v>
      </c>
      <c r="STU979" s="217">
        <v>2652858.2999999998</v>
      </c>
      <c r="STV979" s="218" t="s">
        <v>2402</v>
      </c>
      <c r="STW979" s="219">
        <v>42660</v>
      </c>
      <c r="STX979" s="204" t="s">
        <v>34</v>
      </c>
      <c r="STY979" s="82" t="s">
        <v>2403</v>
      </c>
      <c r="STZ979" s="219">
        <v>42754</v>
      </c>
      <c r="SUA979" s="220">
        <v>222311</v>
      </c>
      <c r="SUB979" s="219">
        <v>42765</v>
      </c>
      <c r="SUC979" s="103"/>
      <c r="SUD979" s="104" t="s">
        <v>30</v>
      </c>
      <c r="SUE979" s="76" t="s">
        <v>341</v>
      </c>
      <c r="SUF979" s="76" t="s">
        <v>24</v>
      </c>
      <c r="SUG979" s="76" t="s">
        <v>300</v>
      </c>
      <c r="SUH979" s="104" t="s">
        <v>24</v>
      </c>
      <c r="SUI979" s="191">
        <v>131291732</v>
      </c>
      <c r="SUJ979" s="77" t="s">
        <v>2401</v>
      </c>
      <c r="SUK979" s="217">
        <v>2652858.2999999998</v>
      </c>
      <c r="SUL979" s="218" t="s">
        <v>2402</v>
      </c>
      <c r="SUM979" s="219">
        <v>42660</v>
      </c>
      <c r="SUN979" s="204" t="s">
        <v>34</v>
      </c>
      <c r="SUO979" s="82" t="s">
        <v>2403</v>
      </c>
      <c r="SUP979" s="219">
        <v>42754</v>
      </c>
      <c r="SUQ979" s="220">
        <v>222311</v>
      </c>
      <c r="SUR979" s="219">
        <v>42765</v>
      </c>
      <c r="SUS979" s="103"/>
      <c r="SUT979" s="104" t="s">
        <v>30</v>
      </c>
      <c r="SUU979" s="76" t="s">
        <v>341</v>
      </c>
      <c r="SUV979" s="76" t="s">
        <v>24</v>
      </c>
      <c r="SUW979" s="76" t="s">
        <v>300</v>
      </c>
      <c r="SUX979" s="104" t="s">
        <v>24</v>
      </c>
      <c r="SUY979" s="191">
        <v>131291732</v>
      </c>
      <c r="SUZ979" s="77" t="s">
        <v>2401</v>
      </c>
      <c r="SVA979" s="217">
        <v>2652858.2999999998</v>
      </c>
      <c r="SVB979" s="218" t="s">
        <v>2402</v>
      </c>
      <c r="SVC979" s="219">
        <v>42660</v>
      </c>
      <c r="SVD979" s="204" t="s">
        <v>34</v>
      </c>
      <c r="SVE979" s="82" t="s">
        <v>2403</v>
      </c>
      <c r="SVF979" s="219">
        <v>42754</v>
      </c>
      <c r="SVG979" s="220">
        <v>222311</v>
      </c>
      <c r="SVH979" s="219">
        <v>42765</v>
      </c>
      <c r="SVI979" s="103"/>
      <c r="SVJ979" s="104" t="s">
        <v>30</v>
      </c>
      <c r="SVK979" s="76" t="s">
        <v>341</v>
      </c>
      <c r="SVL979" s="76" t="s">
        <v>24</v>
      </c>
      <c r="SVM979" s="76" t="s">
        <v>300</v>
      </c>
      <c r="SVN979" s="104" t="s">
        <v>24</v>
      </c>
      <c r="SVO979" s="191">
        <v>131291732</v>
      </c>
      <c r="SVP979" s="77" t="s">
        <v>2401</v>
      </c>
      <c r="SVQ979" s="217">
        <v>2652858.2999999998</v>
      </c>
      <c r="SVR979" s="218" t="s">
        <v>2402</v>
      </c>
      <c r="SVS979" s="219">
        <v>42660</v>
      </c>
      <c r="SVT979" s="204" t="s">
        <v>34</v>
      </c>
      <c r="SVU979" s="82" t="s">
        <v>2403</v>
      </c>
      <c r="SVV979" s="219">
        <v>42754</v>
      </c>
      <c r="SVW979" s="220">
        <v>222311</v>
      </c>
      <c r="SVX979" s="219">
        <v>42765</v>
      </c>
      <c r="SVY979" s="103"/>
      <c r="SVZ979" s="104" t="s">
        <v>30</v>
      </c>
      <c r="SWA979" s="76" t="s">
        <v>341</v>
      </c>
      <c r="SWB979" s="76" t="s">
        <v>24</v>
      </c>
      <c r="SWC979" s="76" t="s">
        <v>300</v>
      </c>
      <c r="SWD979" s="104" t="s">
        <v>24</v>
      </c>
      <c r="SWE979" s="191">
        <v>131291732</v>
      </c>
      <c r="SWF979" s="77" t="s">
        <v>2401</v>
      </c>
      <c r="SWG979" s="217">
        <v>2652858.2999999998</v>
      </c>
      <c r="SWH979" s="218" t="s">
        <v>2402</v>
      </c>
      <c r="SWI979" s="219">
        <v>42660</v>
      </c>
      <c r="SWJ979" s="204" t="s">
        <v>34</v>
      </c>
      <c r="SWK979" s="82" t="s">
        <v>2403</v>
      </c>
      <c r="SWL979" s="219">
        <v>42754</v>
      </c>
      <c r="SWM979" s="220">
        <v>222311</v>
      </c>
      <c r="SWN979" s="219">
        <v>42765</v>
      </c>
      <c r="SWO979" s="103"/>
      <c r="SWP979" s="104" t="s">
        <v>30</v>
      </c>
      <c r="SWQ979" s="76" t="s">
        <v>341</v>
      </c>
      <c r="SWR979" s="76" t="s">
        <v>24</v>
      </c>
      <c r="SWS979" s="76" t="s">
        <v>300</v>
      </c>
      <c r="SWT979" s="104" t="s">
        <v>24</v>
      </c>
      <c r="SWU979" s="191">
        <v>131291732</v>
      </c>
      <c r="SWV979" s="77" t="s">
        <v>2401</v>
      </c>
      <c r="SWW979" s="217">
        <v>2652858.2999999998</v>
      </c>
      <c r="SWX979" s="218" t="s">
        <v>2402</v>
      </c>
      <c r="SWY979" s="219">
        <v>42660</v>
      </c>
      <c r="SWZ979" s="204" t="s">
        <v>34</v>
      </c>
      <c r="SXA979" s="82" t="s">
        <v>2403</v>
      </c>
      <c r="SXB979" s="219">
        <v>42754</v>
      </c>
      <c r="SXC979" s="220">
        <v>222311</v>
      </c>
      <c r="SXD979" s="219">
        <v>42765</v>
      </c>
      <c r="SXE979" s="103"/>
      <c r="SXF979" s="104" t="s">
        <v>30</v>
      </c>
      <c r="SXG979" s="76" t="s">
        <v>341</v>
      </c>
      <c r="SXH979" s="76" t="s">
        <v>24</v>
      </c>
      <c r="SXI979" s="76" t="s">
        <v>300</v>
      </c>
      <c r="SXJ979" s="104" t="s">
        <v>24</v>
      </c>
      <c r="SXK979" s="191">
        <v>131291732</v>
      </c>
      <c r="SXL979" s="77" t="s">
        <v>2401</v>
      </c>
      <c r="SXM979" s="217">
        <v>2652858.2999999998</v>
      </c>
      <c r="SXN979" s="218" t="s">
        <v>2402</v>
      </c>
      <c r="SXO979" s="219">
        <v>42660</v>
      </c>
      <c r="SXP979" s="204" t="s">
        <v>34</v>
      </c>
      <c r="SXQ979" s="82" t="s">
        <v>2403</v>
      </c>
      <c r="SXR979" s="219">
        <v>42754</v>
      </c>
      <c r="SXS979" s="220">
        <v>222311</v>
      </c>
      <c r="SXT979" s="219">
        <v>42765</v>
      </c>
      <c r="SXU979" s="103"/>
      <c r="SXV979" s="104" t="s">
        <v>30</v>
      </c>
      <c r="SXW979" s="76" t="s">
        <v>341</v>
      </c>
      <c r="SXX979" s="76" t="s">
        <v>24</v>
      </c>
      <c r="SXY979" s="76" t="s">
        <v>300</v>
      </c>
      <c r="SXZ979" s="104" t="s">
        <v>24</v>
      </c>
      <c r="SYA979" s="191">
        <v>131291732</v>
      </c>
      <c r="SYB979" s="77" t="s">
        <v>2401</v>
      </c>
      <c r="SYC979" s="217">
        <v>2652858.2999999998</v>
      </c>
      <c r="SYD979" s="218" t="s">
        <v>2402</v>
      </c>
      <c r="SYE979" s="219">
        <v>42660</v>
      </c>
      <c r="SYF979" s="204" t="s">
        <v>34</v>
      </c>
      <c r="SYG979" s="82" t="s">
        <v>2403</v>
      </c>
      <c r="SYH979" s="219">
        <v>42754</v>
      </c>
      <c r="SYI979" s="220">
        <v>222311</v>
      </c>
      <c r="SYJ979" s="219">
        <v>42765</v>
      </c>
      <c r="SYK979" s="103"/>
      <c r="SYL979" s="104" t="s">
        <v>30</v>
      </c>
      <c r="SYM979" s="76" t="s">
        <v>341</v>
      </c>
      <c r="SYN979" s="76" t="s">
        <v>24</v>
      </c>
      <c r="SYO979" s="76" t="s">
        <v>300</v>
      </c>
      <c r="SYP979" s="104" t="s">
        <v>24</v>
      </c>
      <c r="SYQ979" s="191">
        <v>131291732</v>
      </c>
      <c r="SYR979" s="77" t="s">
        <v>2401</v>
      </c>
      <c r="SYS979" s="217">
        <v>2652858.2999999998</v>
      </c>
      <c r="SYT979" s="218" t="s">
        <v>2402</v>
      </c>
      <c r="SYU979" s="219">
        <v>42660</v>
      </c>
      <c r="SYV979" s="204" t="s">
        <v>34</v>
      </c>
      <c r="SYW979" s="82" t="s">
        <v>2403</v>
      </c>
      <c r="SYX979" s="219">
        <v>42754</v>
      </c>
      <c r="SYY979" s="220">
        <v>222311</v>
      </c>
      <c r="SYZ979" s="219">
        <v>42765</v>
      </c>
      <c r="SZA979" s="103"/>
      <c r="SZB979" s="104" t="s">
        <v>30</v>
      </c>
      <c r="SZC979" s="76" t="s">
        <v>341</v>
      </c>
      <c r="SZD979" s="76" t="s">
        <v>24</v>
      </c>
      <c r="SZE979" s="76" t="s">
        <v>300</v>
      </c>
      <c r="SZF979" s="104" t="s">
        <v>24</v>
      </c>
      <c r="SZG979" s="191">
        <v>131291732</v>
      </c>
      <c r="SZH979" s="77" t="s">
        <v>2401</v>
      </c>
      <c r="SZI979" s="217">
        <v>2652858.2999999998</v>
      </c>
      <c r="SZJ979" s="218" t="s">
        <v>2402</v>
      </c>
      <c r="SZK979" s="219">
        <v>42660</v>
      </c>
      <c r="SZL979" s="204" t="s">
        <v>34</v>
      </c>
      <c r="SZM979" s="82" t="s">
        <v>2403</v>
      </c>
      <c r="SZN979" s="219">
        <v>42754</v>
      </c>
      <c r="SZO979" s="220">
        <v>222311</v>
      </c>
      <c r="SZP979" s="219">
        <v>42765</v>
      </c>
      <c r="SZQ979" s="103"/>
      <c r="SZR979" s="104" t="s">
        <v>30</v>
      </c>
      <c r="SZS979" s="76" t="s">
        <v>341</v>
      </c>
      <c r="SZT979" s="76" t="s">
        <v>24</v>
      </c>
      <c r="SZU979" s="76" t="s">
        <v>300</v>
      </c>
      <c r="SZV979" s="104" t="s">
        <v>24</v>
      </c>
      <c r="SZW979" s="191">
        <v>131291732</v>
      </c>
      <c r="SZX979" s="77" t="s">
        <v>2401</v>
      </c>
      <c r="SZY979" s="217">
        <v>2652858.2999999998</v>
      </c>
      <c r="SZZ979" s="218" t="s">
        <v>2402</v>
      </c>
      <c r="TAA979" s="219">
        <v>42660</v>
      </c>
      <c r="TAB979" s="204" t="s">
        <v>34</v>
      </c>
      <c r="TAC979" s="82" t="s">
        <v>2403</v>
      </c>
      <c r="TAD979" s="219">
        <v>42754</v>
      </c>
      <c r="TAE979" s="220">
        <v>222311</v>
      </c>
      <c r="TAF979" s="219">
        <v>42765</v>
      </c>
      <c r="TAG979" s="103"/>
      <c r="TAH979" s="104" t="s">
        <v>30</v>
      </c>
      <c r="TAI979" s="76" t="s">
        <v>341</v>
      </c>
      <c r="TAJ979" s="76" t="s">
        <v>24</v>
      </c>
      <c r="TAK979" s="76" t="s">
        <v>300</v>
      </c>
      <c r="TAL979" s="104" t="s">
        <v>24</v>
      </c>
      <c r="TAM979" s="191">
        <v>131291732</v>
      </c>
      <c r="TAN979" s="77" t="s">
        <v>2401</v>
      </c>
      <c r="TAO979" s="217">
        <v>2652858.2999999998</v>
      </c>
      <c r="TAP979" s="218" t="s">
        <v>2402</v>
      </c>
      <c r="TAQ979" s="219">
        <v>42660</v>
      </c>
      <c r="TAR979" s="204" t="s">
        <v>34</v>
      </c>
      <c r="TAS979" s="82" t="s">
        <v>2403</v>
      </c>
      <c r="TAT979" s="219">
        <v>42754</v>
      </c>
      <c r="TAU979" s="220">
        <v>222311</v>
      </c>
      <c r="TAV979" s="219">
        <v>42765</v>
      </c>
      <c r="TAW979" s="103"/>
      <c r="TAX979" s="104" t="s">
        <v>30</v>
      </c>
      <c r="TAY979" s="76" t="s">
        <v>341</v>
      </c>
      <c r="TAZ979" s="76" t="s">
        <v>24</v>
      </c>
      <c r="TBA979" s="76" t="s">
        <v>300</v>
      </c>
      <c r="TBB979" s="104" t="s">
        <v>24</v>
      </c>
      <c r="TBC979" s="191">
        <v>131291732</v>
      </c>
      <c r="TBD979" s="77" t="s">
        <v>2401</v>
      </c>
      <c r="TBE979" s="217">
        <v>2652858.2999999998</v>
      </c>
      <c r="TBF979" s="218" t="s">
        <v>2402</v>
      </c>
      <c r="TBG979" s="219">
        <v>42660</v>
      </c>
      <c r="TBH979" s="204" t="s">
        <v>34</v>
      </c>
      <c r="TBI979" s="82" t="s">
        <v>2403</v>
      </c>
      <c r="TBJ979" s="219">
        <v>42754</v>
      </c>
      <c r="TBK979" s="220">
        <v>222311</v>
      </c>
      <c r="TBL979" s="219">
        <v>42765</v>
      </c>
      <c r="TBM979" s="103"/>
      <c r="TBN979" s="104" t="s">
        <v>30</v>
      </c>
      <c r="TBO979" s="76" t="s">
        <v>341</v>
      </c>
      <c r="TBP979" s="76" t="s">
        <v>24</v>
      </c>
      <c r="TBQ979" s="76" t="s">
        <v>300</v>
      </c>
      <c r="TBR979" s="104" t="s">
        <v>24</v>
      </c>
      <c r="TBS979" s="191">
        <v>131291732</v>
      </c>
      <c r="TBT979" s="77" t="s">
        <v>2401</v>
      </c>
      <c r="TBU979" s="217">
        <v>2652858.2999999998</v>
      </c>
      <c r="TBV979" s="218" t="s">
        <v>2402</v>
      </c>
      <c r="TBW979" s="219">
        <v>42660</v>
      </c>
      <c r="TBX979" s="204" t="s">
        <v>34</v>
      </c>
      <c r="TBY979" s="82" t="s">
        <v>2403</v>
      </c>
      <c r="TBZ979" s="219">
        <v>42754</v>
      </c>
      <c r="TCA979" s="220">
        <v>222311</v>
      </c>
      <c r="TCB979" s="219">
        <v>42765</v>
      </c>
      <c r="TCC979" s="103"/>
      <c r="TCD979" s="104" t="s">
        <v>30</v>
      </c>
      <c r="TCE979" s="76" t="s">
        <v>341</v>
      </c>
      <c r="TCF979" s="76" t="s">
        <v>24</v>
      </c>
      <c r="TCG979" s="76" t="s">
        <v>300</v>
      </c>
      <c r="TCH979" s="104" t="s">
        <v>24</v>
      </c>
      <c r="TCI979" s="191">
        <v>131291732</v>
      </c>
      <c r="TCJ979" s="77" t="s">
        <v>2401</v>
      </c>
      <c r="TCK979" s="217">
        <v>2652858.2999999998</v>
      </c>
      <c r="TCL979" s="218" t="s">
        <v>2402</v>
      </c>
      <c r="TCM979" s="219">
        <v>42660</v>
      </c>
      <c r="TCN979" s="204" t="s">
        <v>34</v>
      </c>
      <c r="TCO979" s="82" t="s">
        <v>2403</v>
      </c>
      <c r="TCP979" s="219">
        <v>42754</v>
      </c>
      <c r="TCQ979" s="220">
        <v>222311</v>
      </c>
      <c r="TCR979" s="219">
        <v>42765</v>
      </c>
      <c r="TCS979" s="103"/>
      <c r="TCT979" s="104" t="s">
        <v>30</v>
      </c>
      <c r="TCU979" s="76" t="s">
        <v>341</v>
      </c>
      <c r="TCV979" s="76" t="s">
        <v>24</v>
      </c>
      <c r="TCW979" s="76" t="s">
        <v>300</v>
      </c>
      <c r="TCX979" s="104" t="s">
        <v>24</v>
      </c>
      <c r="TCY979" s="191">
        <v>131291732</v>
      </c>
      <c r="TCZ979" s="77" t="s">
        <v>2401</v>
      </c>
      <c r="TDA979" s="217">
        <v>2652858.2999999998</v>
      </c>
      <c r="TDB979" s="218" t="s">
        <v>2402</v>
      </c>
      <c r="TDC979" s="219">
        <v>42660</v>
      </c>
      <c r="TDD979" s="204" t="s">
        <v>34</v>
      </c>
      <c r="TDE979" s="82" t="s">
        <v>2403</v>
      </c>
      <c r="TDF979" s="219">
        <v>42754</v>
      </c>
      <c r="TDG979" s="220">
        <v>222311</v>
      </c>
      <c r="TDH979" s="219">
        <v>42765</v>
      </c>
      <c r="TDI979" s="103"/>
      <c r="TDJ979" s="104" t="s">
        <v>30</v>
      </c>
      <c r="TDK979" s="76" t="s">
        <v>341</v>
      </c>
      <c r="TDL979" s="76" t="s">
        <v>24</v>
      </c>
      <c r="TDM979" s="76" t="s">
        <v>300</v>
      </c>
      <c r="TDN979" s="104" t="s">
        <v>24</v>
      </c>
      <c r="TDO979" s="191">
        <v>131291732</v>
      </c>
      <c r="TDP979" s="77" t="s">
        <v>2401</v>
      </c>
      <c r="TDQ979" s="217">
        <v>2652858.2999999998</v>
      </c>
      <c r="TDR979" s="218" t="s">
        <v>2402</v>
      </c>
      <c r="TDS979" s="219">
        <v>42660</v>
      </c>
      <c r="TDT979" s="204" t="s">
        <v>34</v>
      </c>
      <c r="TDU979" s="82" t="s">
        <v>2403</v>
      </c>
      <c r="TDV979" s="219">
        <v>42754</v>
      </c>
      <c r="TDW979" s="220">
        <v>222311</v>
      </c>
      <c r="TDX979" s="219">
        <v>42765</v>
      </c>
      <c r="TDY979" s="103"/>
      <c r="TDZ979" s="104" t="s">
        <v>30</v>
      </c>
      <c r="TEA979" s="76" t="s">
        <v>341</v>
      </c>
      <c r="TEB979" s="76" t="s">
        <v>24</v>
      </c>
      <c r="TEC979" s="76" t="s">
        <v>300</v>
      </c>
      <c r="TED979" s="104" t="s">
        <v>24</v>
      </c>
      <c r="TEE979" s="191">
        <v>131291732</v>
      </c>
      <c r="TEF979" s="77" t="s">
        <v>2401</v>
      </c>
      <c r="TEG979" s="217">
        <v>2652858.2999999998</v>
      </c>
      <c r="TEH979" s="218" t="s">
        <v>2402</v>
      </c>
      <c r="TEI979" s="219">
        <v>42660</v>
      </c>
      <c r="TEJ979" s="204" t="s">
        <v>34</v>
      </c>
      <c r="TEK979" s="82" t="s">
        <v>2403</v>
      </c>
      <c r="TEL979" s="219">
        <v>42754</v>
      </c>
      <c r="TEM979" s="220">
        <v>222311</v>
      </c>
      <c r="TEN979" s="219">
        <v>42765</v>
      </c>
      <c r="TEO979" s="103"/>
      <c r="TEP979" s="104" t="s">
        <v>30</v>
      </c>
      <c r="TEQ979" s="76" t="s">
        <v>341</v>
      </c>
      <c r="TER979" s="76" t="s">
        <v>24</v>
      </c>
      <c r="TES979" s="76" t="s">
        <v>300</v>
      </c>
      <c r="TET979" s="104" t="s">
        <v>24</v>
      </c>
      <c r="TEU979" s="191">
        <v>131291732</v>
      </c>
      <c r="TEV979" s="77" t="s">
        <v>2401</v>
      </c>
      <c r="TEW979" s="217">
        <v>2652858.2999999998</v>
      </c>
      <c r="TEX979" s="218" t="s">
        <v>2402</v>
      </c>
      <c r="TEY979" s="219">
        <v>42660</v>
      </c>
      <c r="TEZ979" s="204" t="s">
        <v>34</v>
      </c>
      <c r="TFA979" s="82" t="s">
        <v>2403</v>
      </c>
      <c r="TFB979" s="219">
        <v>42754</v>
      </c>
      <c r="TFC979" s="220">
        <v>222311</v>
      </c>
      <c r="TFD979" s="219">
        <v>42765</v>
      </c>
      <c r="TFE979" s="103"/>
      <c r="TFF979" s="104" t="s">
        <v>30</v>
      </c>
      <c r="TFG979" s="76" t="s">
        <v>341</v>
      </c>
      <c r="TFH979" s="76" t="s">
        <v>24</v>
      </c>
      <c r="TFI979" s="76" t="s">
        <v>300</v>
      </c>
      <c r="TFJ979" s="104" t="s">
        <v>24</v>
      </c>
      <c r="TFK979" s="191">
        <v>131291732</v>
      </c>
      <c r="TFL979" s="77" t="s">
        <v>2401</v>
      </c>
      <c r="TFM979" s="217">
        <v>2652858.2999999998</v>
      </c>
      <c r="TFN979" s="218" t="s">
        <v>2402</v>
      </c>
      <c r="TFO979" s="219">
        <v>42660</v>
      </c>
      <c r="TFP979" s="204" t="s">
        <v>34</v>
      </c>
      <c r="TFQ979" s="82" t="s">
        <v>2403</v>
      </c>
      <c r="TFR979" s="219">
        <v>42754</v>
      </c>
      <c r="TFS979" s="220">
        <v>222311</v>
      </c>
      <c r="TFT979" s="219">
        <v>42765</v>
      </c>
      <c r="TFU979" s="103"/>
      <c r="TFV979" s="104" t="s">
        <v>30</v>
      </c>
      <c r="TFW979" s="76" t="s">
        <v>341</v>
      </c>
      <c r="TFX979" s="76" t="s">
        <v>24</v>
      </c>
      <c r="TFY979" s="76" t="s">
        <v>300</v>
      </c>
      <c r="TFZ979" s="104" t="s">
        <v>24</v>
      </c>
      <c r="TGA979" s="191">
        <v>131291732</v>
      </c>
      <c r="TGB979" s="77" t="s">
        <v>2401</v>
      </c>
      <c r="TGC979" s="217">
        <v>2652858.2999999998</v>
      </c>
      <c r="TGD979" s="218" t="s">
        <v>2402</v>
      </c>
      <c r="TGE979" s="219">
        <v>42660</v>
      </c>
      <c r="TGF979" s="204" t="s">
        <v>34</v>
      </c>
      <c r="TGG979" s="82" t="s">
        <v>2403</v>
      </c>
      <c r="TGH979" s="219">
        <v>42754</v>
      </c>
      <c r="TGI979" s="220">
        <v>222311</v>
      </c>
      <c r="TGJ979" s="219">
        <v>42765</v>
      </c>
      <c r="TGK979" s="103"/>
      <c r="TGL979" s="104" t="s">
        <v>30</v>
      </c>
      <c r="TGM979" s="76" t="s">
        <v>341</v>
      </c>
      <c r="TGN979" s="76" t="s">
        <v>24</v>
      </c>
      <c r="TGO979" s="76" t="s">
        <v>300</v>
      </c>
      <c r="TGP979" s="104" t="s">
        <v>24</v>
      </c>
      <c r="TGQ979" s="191">
        <v>131291732</v>
      </c>
      <c r="TGR979" s="77" t="s">
        <v>2401</v>
      </c>
      <c r="TGS979" s="217">
        <v>2652858.2999999998</v>
      </c>
      <c r="TGT979" s="218" t="s">
        <v>2402</v>
      </c>
      <c r="TGU979" s="219">
        <v>42660</v>
      </c>
      <c r="TGV979" s="204" t="s">
        <v>34</v>
      </c>
      <c r="TGW979" s="82" t="s">
        <v>2403</v>
      </c>
      <c r="TGX979" s="219">
        <v>42754</v>
      </c>
      <c r="TGY979" s="220">
        <v>222311</v>
      </c>
      <c r="TGZ979" s="219">
        <v>42765</v>
      </c>
      <c r="THA979" s="103"/>
      <c r="THB979" s="104" t="s">
        <v>30</v>
      </c>
      <c r="THC979" s="76" t="s">
        <v>341</v>
      </c>
      <c r="THD979" s="76" t="s">
        <v>24</v>
      </c>
      <c r="THE979" s="76" t="s">
        <v>300</v>
      </c>
      <c r="THF979" s="104" t="s">
        <v>24</v>
      </c>
      <c r="THG979" s="191">
        <v>131291732</v>
      </c>
      <c r="THH979" s="77" t="s">
        <v>2401</v>
      </c>
      <c r="THI979" s="217">
        <v>2652858.2999999998</v>
      </c>
      <c r="THJ979" s="218" t="s">
        <v>2402</v>
      </c>
      <c r="THK979" s="219">
        <v>42660</v>
      </c>
      <c r="THL979" s="204" t="s">
        <v>34</v>
      </c>
      <c r="THM979" s="82" t="s">
        <v>2403</v>
      </c>
      <c r="THN979" s="219">
        <v>42754</v>
      </c>
      <c r="THO979" s="220">
        <v>222311</v>
      </c>
      <c r="THP979" s="219">
        <v>42765</v>
      </c>
      <c r="THQ979" s="103"/>
      <c r="THR979" s="104" t="s">
        <v>30</v>
      </c>
      <c r="THS979" s="76" t="s">
        <v>341</v>
      </c>
      <c r="THT979" s="76" t="s">
        <v>24</v>
      </c>
      <c r="THU979" s="76" t="s">
        <v>300</v>
      </c>
      <c r="THV979" s="104" t="s">
        <v>24</v>
      </c>
      <c r="THW979" s="191">
        <v>131291732</v>
      </c>
      <c r="THX979" s="77" t="s">
        <v>2401</v>
      </c>
      <c r="THY979" s="217">
        <v>2652858.2999999998</v>
      </c>
      <c r="THZ979" s="218" t="s">
        <v>2402</v>
      </c>
      <c r="TIA979" s="219">
        <v>42660</v>
      </c>
      <c r="TIB979" s="204" t="s">
        <v>34</v>
      </c>
      <c r="TIC979" s="82" t="s">
        <v>2403</v>
      </c>
      <c r="TID979" s="219">
        <v>42754</v>
      </c>
      <c r="TIE979" s="220">
        <v>222311</v>
      </c>
      <c r="TIF979" s="219">
        <v>42765</v>
      </c>
      <c r="TIG979" s="103"/>
      <c r="TIH979" s="104" t="s">
        <v>30</v>
      </c>
      <c r="TII979" s="76" t="s">
        <v>341</v>
      </c>
      <c r="TIJ979" s="76" t="s">
        <v>24</v>
      </c>
      <c r="TIK979" s="76" t="s">
        <v>300</v>
      </c>
      <c r="TIL979" s="104" t="s">
        <v>24</v>
      </c>
      <c r="TIM979" s="191">
        <v>131291732</v>
      </c>
      <c r="TIN979" s="77" t="s">
        <v>2401</v>
      </c>
      <c r="TIO979" s="217">
        <v>2652858.2999999998</v>
      </c>
      <c r="TIP979" s="218" t="s">
        <v>2402</v>
      </c>
      <c r="TIQ979" s="219">
        <v>42660</v>
      </c>
      <c r="TIR979" s="204" t="s">
        <v>34</v>
      </c>
      <c r="TIS979" s="82" t="s">
        <v>2403</v>
      </c>
      <c r="TIT979" s="219">
        <v>42754</v>
      </c>
      <c r="TIU979" s="220">
        <v>222311</v>
      </c>
      <c r="TIV979" s="219">
        <v>42765</v>
      </c>
      <c r="TIW979" s="103"/>
      <c r="TIX979" s="104" t="s">
        <v>30</v>
      </c>
      <c r="TIY979" s="76" t="s">
        <v>341</v>
      </c>
      <c r="TIZ979" s="76" t="s">
        <v>24</v>
      </c>
      <c r="TJA979" s="76" t="s">
        <v>300</v>
      </c>
      <c r="TJB979" s="104" t="s">
        <v>24</v>
      </c>
      <c r="TJC979" s="191">
        <v>131291732</v>
      </c>
      <c r="TJD979" s="77" t="s">
        <v>2401</v>
      </c>
      <c r="TJE979" s="217">
        <v>2652858.2999999998</v>
      </c>
      <c r="TJF979" s="218" t="s">
        <v>2402</v>
      </c>
      <c r="TJG979" s="219">
        <v>42660</v>
      </c>
      <c r="TJH979" s="204" t="s">
        <v>34</v>
      </c>
      <c r="TJI979" s="82" t="s">
        <v>2403</v>
      </c>
      <c r="TJJ979" s="219">
        <v>42754</v>
      </c>
      <c r="TJK979" s="220">
        <v>222311</v>
      </c>
      <c r="TJL979" s="219">
        <v>42765</v>
      </c>
      <c r="TJM979" s="103"/>
      <c r="TJN979" s="104" t="s">
        <v>30</v>
      </c>
      <c r="TJO979" s="76" t="s">
        <v>341</v>
      </c>
      <c r="TJP979" s="76" t="s">
        <v>24</v>
      </c>
      <c r="TJQ979" s="76" t="s">
        <v>300</v>
      </c>
      <c r="TJR979" s="104" t="s">
        <v>24</v>
      </c>
      <c r="TJS979" s="191">
        <v>131291732</v>
      </c>
      <c r="TJT979" s="77" t="s">
        <v>2401</v>
      </c>
      <c r="TJU979" s="217">
        <v>2652858.2999999998</v>
      </c>
      <c r="TJV979" s="218" t="s">
        <v>2402</v>
      </c>
      <c r="TJW979" s="219">
        <v>42660</v>
      </c>
      <c r="TJX979" s="204" t="s">
        <v>34</v>
      </c>
      <c r="TJY979" s="82" t="s">
        <v>2403</v>
      </c>
      <c r="TJZ979" s="219">
        <v>42754</v>
      </c>
      <c r="TKA979" s="220">
        <v>222311</v>
      </c>
      <c r="TKB979" s="219">
        <v>42765</v>
      </c>
      <c r="TKC979" s="103"/>
      <c r="TKD979" s="104" t="s">
        <v>30</v>
      </c>
      <c r="TKE979" s="76" t="s">
        <v>341</v>
      </c>
      <c r="TKF979" s="76" t="s">
        <v>24</v>
      </c>
      <c r="TKG979" s="76" t="s">
        <v>300</v>
      </c>
      <c r="TKH979" s="104" t="s">
        <v>24</v>
      </c>
      <c r="TKI979" s="191">
        <v>131291732</v>
      </c>
      <c r="TKJ979" s="77" t="s">
        <v>2401</v>
      </c>
      <c r="TKK979" s="217">
        <v>2652858.2999999998</v>
      </c>
      <c r="TKL979" s="218" t="s">
        <v>2402</v>
      </c>
      <c r="TKM979" s="219">
        <v>42660</v>
      </c>
      <c r="TKN979" s="204" t="s">
        <v>34</v>
      </c>
      <c r="TKO979" s="82" t="s">
        <v>2403</v>
      </c>
      <c r="TKP979" s="219">
        <v>42754</v>
      </c>
      <c r="TKQ979" s="220">
        <v>222311</v>
      </c>
      <c r="TKR979" s="219">
        <v>42765</v>
      </c>
      <c r="TKS979" s="103"/>
      <c r="TKT979" s="104" t="s">
        <v>30</v>
      </c>
      <c r="TKU979" s="76" t="s">
        <v>341</v>
      </c>
      <c r="TKV979" s="76" t="s">
        <v>24</v>
      </c>
      <c r="TKW979" s="76" t="s">
        <v>300</v>
      </c>
      <c r="TKX979" s="104" t="s">
        <v>24</v>
      </c>
      <c r="TKY979" s="191">
        <v>131291732</v>
      </c>
      <c r="TKZ979" s="77" t="s">
        <v>2401</v>
      </c>
      <c r="TLA979" s="217">
        <v>2652858.2999999998</v>
      </c>
      <c r="TLB979" s="218" t="s">
        <v>2402</v>
      </c>
      <c r="TLC979" s="219">
        <v>42660</v>
      </c>
      <c r="TLD979" s="204" t="s">
        <v>34</v>
      </c>
      <c r="TLE979" s="82" t="s">
        <v>2403</v>
      </c>
      <c r="TLF979" s="219">
        <v>42754</v>
      </c>
      <c r="TLG979" s="220">
        <v>222311</v>
      </c>
      <c r="TLH979" s="219">
        <v>42765</v>
      </c>
      <c r="TLI979" s="103"/>
      <c r="TLJ979" s="104" t="s">
        <v>30</v>
      </c>
      <c r="TLK979" s="76" t="s">
        <v>341</v>
      </c>
      <c r="TLL979" s="76" t="s">
        <v>24</v>
      </c>
      <c r="TLM979" s="76" t="s">
        <v>300</v>
      </c>
      <c r="TLN979" s="104" t="s">
        <v>24</v>
      </c>
      <c r="TLO979" s="191">
        <v>131291732</v>
      </c>
      <c r="TLP979" s="77" t="s">
        <v>2401</v>
      </c>
      <c r="TLQ979" s="217">
        <v>2652858.2999999998</v>
      </c>
      <c r="TLR979" s="218" t="s">
        <v>2402</v>
      </c>
      <c r="TLS979" s="219">
        <v>42660</v>
      </c>
      <c r="TLT979" s="204" t="s">
        <v>34</v>
      </c>
      <c r="TLU979" s="82" t="s">
        <v>2403</v>
      </c>
      <c r="TLV979" s="219">
        <v>42754</v>
      </c>
      <c r="TLW979" s="220">
        <v>222311</v>
      </c>
      <c r="TLX979" s="219">
        <v>42765</v>
      </c>
      <c r="TLY979" s="103"/>
      <c r="TLZ979" s="104" t="s">
        <v>30</v>
      </c>
      <c r="TMA979" s="76" t="s">
        <v>341</v>
      </c>
      <c r="TMB979" s="76" t="s">
        <v>24</v>
      </c>
      <c r="TMC979" s="76" t="s">
        <v>300</v>
      </c>
      <c r="TMD979" s="104" t="s">
        <v>24</v>
      </c>
      <c r="TME979" s="191">
        <v>131291732</v>
      </c>
      <c r="TMF979" s="77" t="s">
        <v>2401</v>
      </c>
      <c r="TMG979" s="217">
        <v>2652858.2999999998</v>
      </c>
      <c r="TMH979" s="218" t="s">
        <v>2402</v>
      </c>
      <c r="TMI979" s="219">
        <v>42660</v>
      </c>
      <c r="TMJ979" s="204" t="s">
        <v>34</v>
      </c>
      <c r="TMK979" s="82" t="s">
        <v>2403</v>
      </c>
      <c r="TML979" s="219">
        <v>42754</v>
      </c>
      <c r="TMM979" s="220">
        <v>222311</v>
      </c>
      <c r="TMN979" s="219">
        <v>42765</v>
      </c>
      <c r="TMO979" s="103"/>
      <c r="TMP979" s="104" t="s">
        <v>30</v>
      </c>
      <c r="TMQ979" s="76" t="s">
        <v>341</v>
      </c>
      <c r="TMR979" s="76" t="s">
        <v>24</v>
      </c>
      <c r="TMS979" s="76" t="s">
        <v>300</v>
      </c>
      <c r="TMT979" s="104" t="s">
        <v>24</v>
      </c>
      <c r="TMU979" s="191">
        <v>131291732</v>
      </c>
      <c r="TMV979" s="77" t="s">
        <v>2401</v>
      </c>
      <c r="TMW979" s="217">
        <v>2652858.2999999998</v>
      </c>
      <c r="TMX979" s="218" t="s">
        <v>2402</v>
      </c>
      <c r="TMY979" s="219">
        <v>42660</v>
      </c>
      <c r="TMZ979" s="204" t="s">
        <v>34</v>
      </c>
      <c r="TNA979" s="82" t="s">
        <v>2403</v>
      </c>
      <c r="TNB979" s="219">
        <v>42754</v>
      </c>
      <c r="TNC979" s="220">
        <v>222311</v>
      </c>
      <c r="TND979" s="219">
        <v>42765</v>
      </c>
      <c r="TNE979" s="103"/>
      <c r="TNF979" s="104" t="s">
        <v>30</v>
      </c>
      <c r="TNG979" s="76" t="s">
        <v>341</v>
      </c>
      <c r="TNH979" s="76" t="s">
        <v>24</v>
      </c>
      <c r="TNI979" s="76" t="s">
        <v>300</v>
      </c>
      <c r="TNJ979" s="104" t="s">
        <v>24</v>
      </c>
      <c r="TNK979" s="191">
        <v>131291732</v>
      </c>
      <c r="TNL979" s="77" t="s">
        <v>2401</v>
      </c>
      <c r="TNM979" s="217">
        <v>2652858.2999999998</v>
      </c>
      <c r="TNN979" s="218" t="s">
        <v>2402</v>
      </c>
      <c r="TNO979" s="219">
        <v>42660</v>
      </c>
      <c r="TNP979" s="204" t="s">
        <v>34</v>
      </c>
      <c r="TNQ979" s="82" t="s">
        <v>2403</v>
      </c>
      <c r="TNR979" s="219">
        <v>42754</v>
      </c>
      <c r="TNS979" s="220">
        <v>222311</v>
      </c>
      <c r="TNT979" s="219">
        <v>42765</v>
      </c>
      <c r="TNU979" s="103"/>
      <c r="TNV979" s="104" t="s">
        <v>30</v>
      </c>
      <c r="TNW979" s="76" t="s">
        <v>341</v>
      </c>
      <c r="TNX979" s="76" t="s">
        <v>24</v>
      </c>
      <c r="TNY979" s="76" t="s">
        <v>300</v>
      </c>
      <c r="TNZ979" s="104" t="s">
        <v>24</v>
      </c>
      <c r="TOA979" s="191">
        <v>131291732</v>
      </c>
      <c r="TOB979" s="77" t="s">
        <v>2401</v>
      </c>
      <c r="TOC979" s="217">
        <v>2652858.2999999998</v>
      </c>
      <c r="TOD979" s="218" t="s">
        <v>2402</v>
      </c>
      <c r="TOE979" s="219">
        <v>42660</v>
      </c>
      <c r="TOF979" s="204" t="s">
        <v>34</v>
      </c>
      <c r="TOG979" s="82" t="s">
        <v>2403</v>
      </c>
      <c r="TOH979" s="219">
        <v>42754</v>
      </c>
      <c r="TOI979" s="220">
        <v>222311</v>
      </c>
      <c r="TOJ979" s="219">
        <v>42765</v>
      </c>
      <c r="TOK979" s="103"/>
      <c r="TOL979" s="104" t="s">
        <v>30</v>
      </c>
      <c r="TOM979" s="76" t="s">
        <v>341</v>
      </c>
      <c r="TON979" s="76" t="s">
        <v>24</v>
      </c>
      <c r="TOO979" s="76" t="s">
        <v>300</v>
      </c>
      <c r="TOP979" s="104" t="s">
        <v>24</v>
      </c>
      <c r="TOQ979" s="191">
        <v>131291732</v>
      </c>
      <c r="TOR979" s="77" t="s">
        <v>2401</v>
      </c>
      <c r="TOS979" s="217">
        <v>2652858.2999999998</v>
      </c>
      <c r="TOT979" s="218" t="s">
        <v>2402</v>
      </c>
      <c r="TOU979" s="219">
        <v>42660</v>
      </c>
      <c r="TOV979" s="204" t="s">
        <v>34</v>
      </c>
      <c r="TOW979" s="82" t="s">
        <v>2403</v>
      </c>
      <c r="TOX979" s="219">
        <v>42754</v>
      </c>
      <c r="TOY979" s="220">
        <v>222311</v>
      </c>
      <c r="TOZ979" s="219">
        <v>42765</v>
      </c>
      <c r="TPA979" s="103"/>
      <c r="TPB979" s="104" t="s">
        <v>30</v>
      </c>
      <c r="TPC979" s="76" t="s">
        <v>341</v>
      </c>
      <c r="TPD979" s="76" t="s">
        <v>24</v>
      </c>
      <c r="TPE979" s="76" t="s">
        <v>300</v>
      </c>
      <c r="TPF979" s="104" t="s">
        <v>24</v>
      </c>
      <c r="TPG979" s="191">
        <v>131291732</v>
      </c>
      <c r="TPH979" s="77" t="s">
        <v>2401</v>
      </c>
      <c r="TPI979" s="217">
        <v>2652858.2999999998</v>
      </c>
      <c r="TPJ979" s="218" t="s">
        <v>2402</v>
      </c>
      <c r="TPK979" s="219">
        <v>42660</v>
      </c>
      <c r="TPL979" s="204" t="s">
        <v>34</v>
      </c>
      <c r="TPM979" s="82" t="s">
        <v>2403</v>
      </c>
      <c r="TPN979" s="219">
        <v>42754</v>
      </c>
      <c r="TPO979" s="220">
        <v>222311</v>
      </c>
      <c r="TPP979" s="219">
        <v>42765</v>
      </c>
      <c r="TPQ979" s="103"/>
      <c r="TPR979" s="104" t="s">
        <v>30</v>
      </c>
      <c r="TPS979" s="76" t="s">
        <v>341</v>
      </c>
      <c r="TPT979" s="76" t="s">
        <v>24</v>
      </c>
      <c r="TPU979" s="76" t="s">
        <v>300</v>
      </c>
      <c r="TPV979" s="104" t="s">
        <v>24</v>
      </c>
      <c r="TPW979" s="191">
        <v>131291732</v>
      </c>
      <c r="TPX979" s="77" t="s">
        <v>2401</v>
      </c>
      <c r="TPY979" s="217">
        <v>2652858.2999999998</v>
      </c>
      <c r="TPZ979" s="218" t="s">
        <v>2402</v>
      </c>
      <c r="TQA979" s="219">
        <v>42660</v>
      </c>
      <c r="TQB979" s="204" t="s">
        <v>34</v>
      </c>
      <c r="TQC979" s="82" t="s">
        <v>2403</v>
      </c>
      <c r="TQD979" s="219">
        <v>42754</v>
      </c>
      <c r="TQE979" s="220">
        <v>222311</v>
      </c>
      <c r="TQF979" s="219">
        <v>42765</v>
      </c>
      <c r="TQG979" s="103"/>
      <c r="TQH979" s="104" t="s">
        <v>30</v>
      </c>
      <c r="TQI979" s="76" t="s">
        <v>341</v>
      </c>
      <c r="TQJ979" s="76" t="s">
        <v>24</v>
      </c>
      <c r="TQK979" s="76" t="s">
        <v>300</v>
      </c>
      <c r="TQL979" s="104" t="s">
        <v>24</v>
      </c>
      <c r="TQM979" s="191">
        <v>131291732</v>
      </c>
      <c r="TQN979" s="77" t="s">
        <v>2401</v>
      </c>
      <c r="TQO979" s="217">
        <v>2652858.2999999998</v>
      </c>
      <c r="TQP979" s="218" t="s">
        <v>2402</v>
      </c>
      <c r="TQQ979" s="219">
        <v>42660</v>
      </c>
      <c r="TQR979" s="204" t="s">
        <v>34</v>
      </c>
      <c r="TQS979" s="82" t="s">
        <v>2403</v>
      </c>
      <c r="TQT979" s="219">
        <v>42754</v>
      </c>
      <c r="TQU979" s="220">
        <v>222311</v>
      </c>
      <c r="TQV979" s="219">
        <v>42765</v>
      </c>
      <c r="TQW979" s="103"/>
      <c r="TQX979" s="104" t="s">
        <v>30</v>
      </c>
      <c r="TQY979" s="76" t="s">
        <v>341</v>
      </c>
      <c r="TQZ979" s="76" t="s">
        <v>24</v>
      </c>
      <c r="TRA979" s="76" t="s">
        <v>300</v>
      </c>
      <c r="TRB979" s="104" t="s">
        <v>24</v>
      </c>
      <c r="TRC979" s="191">
        <v>131291732</v>
      </c>
      <c r="TRD979" s="77" t="s">
        <v>2401</v>
      </c>
      <c r="TRE979" s="217">
        <v>2652858.2999999998</v>
      </c>
      <c r="TRF979" s="218" t="s">
        <v>2402</v>
      </c>
      <c r="TRG979" s="219">
        <v>42660</v>
      </c>
      <c r="TRH979" s="204" t="s">
        <v>34</v>
      </c>
      <c r="TRI979" s="82" t="s">
        <v>2403</v>
      </c>
      <c r="TRJ979" s="219">
        <v>42754</v>
      </c>
      <c r="TRK979" s="220">
        <v>222311</v>
      </c>
      <c r="TRL979" s="219">
        <v>42765</v>
      </c>
      <c r="TRM979" s="103"/>
      <c r="TRN979" s="104" t="s">
        <v>30</v>
      </c>
      <c r="TRO979" s="76" t="s">
        <v>341</v>
      </c>
      <c r="TRP979" s="76" t="s">
        <v>24</v>
      </c>
      <c r="TRQ979" s="76" t="s">
        <v>300</v>
      </c>
      <c r="TRR979" s="104" t="s">
        <v>24</v>
      </c>
      <c r="TRS979" s="191">
        <v>131291732</v>
      </c>
      <c r="TRT979" s="77" t="s">
        <v>2401</v>
      </c>
      <c r="TRU979" s="217">
        <v>2652858.2999999998</v>
      </c>
      <c r="TRV979" s="218" t="s">
        <v>2402</v>
      </c>
      <c r="TRW979" s="219">
        <v>42660</v>
      </c>
      <c r="TRX979" s="204" t="s">
        <v>34</v>
      </c>
      <c r="TRY979" s="82" t="s">
        <v>2403</v>
      </c>
      <c r="TRZ979" s="219">
        <v>42754</v>
      </c>
      <c r="TSA979" s="220">
        <v>222311</v>
      </c>
      <c r="TSB979" s="219">
        <v>42765</v>
      </c>
      <c r="TSC979" s="103"/>
      <c r="TSD979" s="104" t="s">
        <v>30</v>
      </c>
      <c r="TSE979" s="76" t="s">
        <v>341</v>
      </c>
      <c r="TSF979" s="76" t="s">
        <v>24</v>
      </c>
      <c r="TSG979" s="76" t="s">
        <v>300</v>
      </c>
      <c r="TSH979" s="104" t="s">
        <v>24</v>
      </c>
      <c r="TSI979" s="191">
        <v>131291732</v>
      </c>
      <c r="TSJ979" s="77" t="s">
        <v>2401</v>
      </c>
      <c r="TSK979" s="217">
        <v>2652858.2999999998</v>
      </c>
      <c r="TSL979" s="218" t="s">
        <v>2402</v>
      </c>
      <c r="TSM979" s="219">
        <v>42660</v>
      </c>
      <c r="TSN979" s="204" t="s">
        <v>34</v>
      </c>
      <c r="TSO979" s="82" t="s">
        <v>2403</v>
      </c>
      <c r="TSP979" s="219">
        <v>42754</v>
      </c>
      <c r="TSQ979" s="220">
        <v>222311</v>
      </c>
      <c r="TSR979" s="219">
        <v>42765</v>
      </c>
      <c r="TSS979" s="103"/>
      <c r="TST979" s="104" t="s">
        <v>30</v>
      </c>
      <c r="TSU979" s="76" t="s">
        <v>341</v>
      </c>
      <c r="TSV979" s="76" t="s">
        <v>24</v>
      </c>
      <c r="TSW979" s="76" t="s">
        <v>300</v>
      </c>
      <c r="TSX979" s="104" t="s">
        <v>24</v>
      </c>
      <c r="TSY979" s="191">
        <v>131291732</v>
      </c>
      <c r="TSZ979" s="77" t="s">
        <v>2401</v>
      </c>
      <c r="TTA979" s="217">
        <v>2652858.2999999998</v>
      </c>
      <c r="TTB979" s="218" t="s">
        <v>2402</v>
      </c>
      <c r="TTC979" s="219">
        <v>42660</v>
      </c>
      <c r="TTD979" s="204" t="s">
        <v>34</v>
      </c>
      <c r="TTE979" s="82" t="s">
        <v>2403</v>
      </c>
      <c r="TTF979" s="219">
        <v>42754</v>
      </c>
      <c r="TTG979" s="220">
        <v>222311</v>
      </c>
      <c r="TTH979" s="219">
        <v>42765</v>
      </c>
      <c r="TTI979" s="103"/>
      <c r="TTJ979" s="104" t="s">
        <v>30</v>
      </c>
      <c r="TTK979" s="76" t="s">
        <v>341</v>
      </c>
      <c r="TTL979" s="76" t="s">
        <v>24</v>
      </c>
      <c r="TTM979" s="76" t="s">
        <v>300</v>
      </c>
      <c r="TTN979" s="104" t="s">
        <v>24</v>
      </c>
      <c r="TTO979" s="191">
        <v>131291732</v>
      </c>
      <c r="TTP979" s="77" t="s">
        <v>2401</v>
      </c>
      <c r="TTQ979" s="217">
        <v>2652858.2999999998</v>
      </c>
      <c r="TTR979" s="218" t="s">
        <v>2402</v>
      </c>
      <c r="TTS979" s="219">
        <v>42660</v>
      </c>
      <c r="TTT979" s="204" t="s">
        <v>34</v>
      </c>
      <c r="TTU979" s="82" t="s">
        <v>2403</v>
      </c>
      <c r="TTV979" s="219">
        <v>42754</v>
      </c>
      <c r="TTW979" s="220">
        <v>222311</v>
      </c>
      <c r="TTX979" s="219">
        <v>42765</v>
      </c>
      <c r="TTY979" s="103"/>
      <c r="TTZ979" s="104" t="s">
        <v>30</v>
      </c>
      <c r="TUA979" s="76" t="s">
        <v>341</v>
      </c>
      <c r="TUB979" s="76" t="s">
        <v>24</v>
      </c>
      <c r="TUC979" s="76" t="s">
        <v>300</v>
      </c>
      <c r="TUD979" s="104" t="s">
        <v>24</v>
      </c>
      <c r="TUE979" s="191">
        <v>131291732</v>
      </c>
      <c r="TUF979" s="77" t="s">
        <v>2401</v>
      </c>
      <c r="TUG979" s="217">
        <v>2652858.2999999998</v>
      </c>
      <c r="TUH979" s="218" t="s">
        <v>2402</v>
      </c>
      <c r="TUI979" s="219">
        <v>42660</v>
      </c>
      <c r="TUJ979" s="204" t="s">
        <v>34</v>
      </c>
      <c r="TUK979" s="82" t="s">
        <v>2403</v>
      </c>
      <c r="TUL979" s="219">
        <v>42754</v>
      </c>
      <c r="TUM979" s="220">
        <v>222311</v>
      </c>
      <c r="TUN979" s="219">
        <v>42765</v>
      </c>
      <c r="TUO979" s="103"/>
      <c r="TUP979" s="104" t="s">
        <v>30</v>
      </c>
      <c r="TUQ979" s="76" t="s">
        <v>341</v>
      </c>
      <c r="TUR979" s="76" t="s">
        <v>24</v>
      </c>
      <c r="TUS979" s="76" t="s">
        <v>300</v>
      </c>
      <c r="TUT979" s="104" t="s">
        <v>24</v>
      </c>
      <c r="TUU979" s="191">
        <v>131291732</v>
      </c>
      <c r="TUV979" s="77" t="s">
        <v>2401</v>
      </c>
      <c r="TUW979" s="217">
        <v>2652858.2999999998</v>
      </c>
      <c r="TUX979" s="218" t="s">
        <v>2402</v>
      </c>
      <c r="TUY979" s="219">
        <v>42660</v>
      </c>
      <c r="TUZ979" s="204" t="s">
        <v>34</v>
      </c>
      <c r="TVA979" s="82" t="s">
        <v>2403</v>
      </c>
      <c r="TVB979" s="219">
        <v>42754</v>
      </c>
      <c r="TVC979" s="220">
        <v>222311</v>
      </c>
      <c r="TVD979" s="219">
        <v>42765</v>
      </c>
      <c r="TVE979" s="103"/>
      <c r="TVF979" s="104" t="s">
        <v>30</v>
      </c>
      <c r="TVG979" s="76" t="s">
        <v>341</v>
      </c>
      <c r="TVH979" s="76" t="s">
        <v>24</v>
      </c>
      <c r="TVI979" s="76" t="s">
        <v>300</v>
      </c>
      <c r="TVJ979" s="104" t="s">
        <v>24</v>
      </c>
      <c r="TVK979" s="191">
        <v>131291732</v>
      </c>
      <c r="TVL979" s="77" t="s">
        <v>2401</v>
      </c>
      <c r="TVM979" s="217">
        <v>2652858.2999999998</v>
      </c>
      <c r="TVN979" s="218" t="s">
        <v>2402</v>
      </c>
      <c r="TVO979" s="219">
        <v>42660</v>
      </c>
      <c r="TVP979" s="204" t="s">
        <v>34</v>
      </c>
      <c r="TVQ979" s="82" t="s">
        <v>2403</v>
      </c>
      <c r="TVR979" s="219">
        <v>42754</v>
      </c>
      <c r="TVS979" s="220">
        <v>222311</v>
      </c>
      <c r="TVT979" s="219">
        <v>42765</v>
      </c>
      <c r="TVU979" s="103"/>
      <c r="TVV979" s="104" t="s">
        <v>30</v>
      </c>
      <c r="TVW979" s="76" t="s">
        <v>341</v>
      </c>
      <c r="TVX979" s="76" t="s">
        <v>24</v>
      </c>
      <c r="TVY979" s="76" t="s">
        <v>300</v>
      </c>
      <c r="TVZ979" s="104" t="s">
        <v>24</v>
      </c>
      <c r="TWA979" s="191">
        <v>131291732</v>
      </c>
      <c r="TWB979" s="77" t="s">
        <v>2401</v>
      </c>
      <c r="TWC979" s="217">
        <v>2652858.2999999998</v>
      </c>
      <c r="TWD979" s="218" t="s">
        <v>2402</v>
      </c>
      <c r="TWE979" s="219">
        <v>42660</v>
      </c>
      <c r="TWF979" s="204" t="s">
        <v>34</v>
      </c>
      <c r="TWG979" s="82" t="s">
        <v>2403</v>
      </c>
      <c r="TWH979" s="219">
        <v>42754</v>
      </c>
      <c r="TWI979" s="220">
        <v>222311</v>
      </c>
      <c r="TWJ979" s="219">
        <v>42765</v>
      </c>
      <c r="TWK979" s="103"/>
      <c r="TWL979" s="104" t="s">
        <v>30</v>
      </c>
      <c r="TWM979" s="76" t="s">
        <v>341</v>
      </c>
      <c r="TWN979" s="76" t="s">
        <v>24</v>
      </c>
      <c r="TWO979" s="76" t="s">
        <v>300</v>
      </c>
      <c r="TWP979" s="104" t="s">
        <v>24</v>
      </c>
      <c r="TWQ979" s="191">
        <v>131291732</v>
      </c>
      <c r="TWR979" s="77" t="s">
        <v>2401</v>
      </c>
      <c r="TWS979" s="217">
        <v>2652858.2999999998</v>
      </c>
      <c r="TWT979" s="218" t="s">
        <v>2402</v>
      </c>
      <c r="TWU979" s="219">
        <v>42660</v>
      </c>
      <c r="TWV979" s="204" t="s">
        <v>34</v>
      </c>
      <c r="TWW979" s="82" t="s">
        <v>2403</v>
      </c>
      <c r="TWX979" s="219">
        <v>42754</v>
      </c>
      <c r="TWY979" s="220">
        <v>222311</v>
      </c>
      <c r="TWZ979" s="219">
        <v>42765</v>
      </c>
      <c r="TXA979" s="103"/>
      <c r="TXB979" s="104" t="s">
        <v>30</v>
      </c>
      <c r="TXC979" s="76" t="s">
        <v>341</v>
      </c>
      <c r="TXD979" s="76" t="s">
        <v>24</v>
      </c>
      <c r="TXE979" s="76" t="s">
        <v>300</v>
      </c>
      <c r="TXF979" s="104" t="s">
        <v>24</v>
      </c>
      <c r="TXG979" s="191">
        <v>131291732</v>
      </c>
      <c r="TXH979" s="77" t="s">
        <v>2401</v>
      </c>
      <c r="TXI979" s="217">
        <v>2652858.2999999998</v>
      </c>
      <c r="TXJ979" s="218" t="s">
        <v>2402</v>
      </c>
      <c r="TXK979" s="219">
        <v>42660</v>
      </c>
      <c r="TXL979" s="204" t="s">
        <v>34</v>
      </c>
      <c r="TXM979" s="82" t="s">
        <v>2403</v>
      </c>
      <c r="TXN979" s="219">
        <v>42754</v>
      </c>
      <c r="TXO979" s="220">
        <v>222311</v>
      </c>
      <c r="TXP979" s="219">
        <v>42765</v>
      </c>
      <c r="TXQ979" s="103"/>
      <c r="TXR979" s="104" t="s">
        <v>30</v>
      </c>
      <c r="TXS979" s="76" t="s">
        <v>341</v>
      </c>
      <c r="TXT979" s="76" t="s">
        <v>24</v>
      </c>
      <c r="TXU979" s="76" t="s">
        <v>300</v>
      </c>
      <c r="TXV979" s="104" t="s">
        <v>24</v>
      </c>
      <c r="TXW979" s="191">
        <v>131291732</v>
      </c>
      <c r="TXX979" s="77" t="s">
        <v>2401</v>
      </c>
      <c r="TXY979" s="217">
        <v>2652858.2999999998</v>
      </c>
      <c r="TXZ979" s="218" t="s">
        <v>2402</v>
      </c>
      <c r="TYA979" s="219">
        <v>42660</v>
      </c>
      <c r="TYB979" s="204" t="s">
        <v>34</v>
      </c>
      <c r="TYC979" s="82" t="s">
        <v>2403</v>
      </c>
      <c r="TYD979" s="219">
        <v>42754</v>
      </c>
      <c r="TYE979" s="220">
        <v>222311</v>
      </c>
      <c r="TYF979" s="219">
        <v>42765</v>
      </c>
      <c r="TYG979" s="103"/>
      <c r="TYH979" s="104" t="s">
        <v>30</v>
      </c>
      <c r="TYI979" s="76" t="s">
        <v>341</v>
      </c>
      <c r="TYJ979" s="76" t="s">
        <v>24</v>
      </c>
      <c r="TYK979" s="76" t="s">
        <v>300</v>
      </c>
      <c r="TYL979" s="104" t="s">
        <v>24</v>
      </c>
      <c r="TYM979" s="191">
        <v>131291732</v>
      </c>
      <c r="TYN979" s="77" t="s">
        <v>2401</v>
      </c>
      <c r="TYO979" s="217">
        <v>2652858.2999999998</v>
      </c>
      <c r="TYP979" s="218" t="s">
        <v>2402</v>
      </c>
      <c r="TYQ979" s="219">
        <v>42660</v>
      </c>
      <c r="TYR979" s="204" t="s">
        <v>34</v>
      </c>
      <c r="TYS979" s="82" t="s">
        <v>2403</v>
      </c>
      <c r="TYT979" s="219">
        <v>42754</v>
      </c>
      <c r="TYU979" s="220">
        <v>222311</v>
      </c>
      <c r="TYV979" s="219">
        <v>42765</v>
      </c>
      <c r="TYW979" s="103"/>
      <c r="TYX979" s="104" t="s">
        <v>30</v>
      </c>
      <c r="TYY979" s="76" t="s">
        <v>341</v>
      </c>
      <c r="TYZ979" s="76" t="s">
        <v>24</v>
      </c>
      <c r="TZA979" s="76" t="s">
        <v>300</v>
      </c>
      <c r="TZB979" s="104" t="s">
        <v>24</v>
      </c>
      <c r="TZC979" s="191">
        <v>131291732</v>
      </c>
      <c r="TZD979" s="77" t="s">
        <v>2401</v>
      </c>
      <c r="TZE979" s="217">
        <v>2652858.2999999998</v>
      </c>
      <c r="TZF979" s="218" t="s">
        <v>2402</v>
      </c>
      <c r="TZG979" s="219">
        <v>42660</v>
      </c>
      <c r="TZH979" s="204" t="s">
        <v>34</v>
      </c>
      <c r="TZI979" s="82" t="s">
        <v>2403</v>
      </c>
      <c r="TZJ979" s="219">
        <v>42754</v>
      </c>
      <c r="TZK979" s="220">
        <v>222311</v>
      </c>
      <c r="TZL979" s="219">
        <v>42765</v>
      </c>
      <c r="TZM979" s="103"/>
      <c r="TZN979" s="104" t="s">
        <v>30</v>
      </c>
      <c r="TZO979" s="76" t="s">
        <v>341</v>
      </c>
      <c r="TZP979" s="76" t="s">
        <v>24</v>
      </c>
      <c r="TZQ979" s="76" t="s">
        <v>300</v>
      </c>
      <c r="TZR979" s="104" t="s">
        <v>24</v>
      </c>
      <c r="TZS979" s="191">
        <v>131291732</v>
      </c>
      <c r="TZT979" s="77" t="s">
        <v>2401</v>
      </c>
      <c r="TZU979" s="217">
        <v>2652858.2999999998</v>
      </c>
      <c r="TZV979" s="218" t="s">
        <v>2402</v>
      </c>
      <c r="TZW979" s="219">
        <v>42660</v>
      </c>
      <c r="TZX979" s="204" t="s">
        <v>34</v>
      </c>
      <c r="TZY979" s="82" t="s">
        <v>2403</v>
      </c>
      <c r="TZZ979" s="219">
        <v>42754</v>
      </c>
      <c r="UAA979" s="220">
        <v>222311</v>
      </c>
      <c r="UAB979" s="219">
        <v>42765</v>
      </c>
      <c r="UAC979" s="103"/>
      <c r="UAD979" s="104" t="s">
        <v>30</v>
      </c>
      <c r="UAE979" s="76" t="s">
        <v>341</v>
      </c>
      <c r="UAF979" s="76" t="s">
        <v>24</v>
      </c>
      <c r="UAG979" s="76" t="s">
        <v>300</v>
      </c>
      <c r="UAH979" s="104" t="s">
        <v>24</v>
      </c>
      <c r="UAI979" s="191">
        <v>131291732</v>
      </c>
      <c r="UAJ979" s="77" t="s">
        <v>2401</v>
      </c>
      <c r="UAK979" s="217">
        <v>2652858.2999999998</v>
      </c>
      <c r="UAL979" s="218" t="s">
        <v>2402</v>
      </c>
      <c r="UAM979" s="219">
        <v>42660</v>
      </c>
      <c r="UAN979" s="204" t="s">
        <v>34</v>
      </c>
      <c r="UAO979" s="82" t="s">
        <v>2403</v>
      </c>
      <c r="UAP979" s="219">
        <v>42754</v>
      </c>
      <c r="UAQ979" s="220">
        <v>222311</v>
      </c>
      <c r="UAR979" s="219">
        <v>42765</v>
      </c>
      <c r="UAS979" s="103"/>
      <c r="UAT979" s="104" t="s">
        <v>30</v>
      </c>
      <c r="UAU979" s="76" t="s">
        <v>341</v>
      </c>
      <c r="UAV979" s="76" t="s">
        <v>24</v>
      </c>
      <c r="UAW979" s="76" t="s">
        <v>300</v>
      </c>
      <c r="UAX979" s="104" t="s">
        <v>24</v>
      </c>
      <c r="UAY979" s="191">
        <v>131291732</v>
      </c>
      <c r="UAZ979" s="77" t="s">
        <v>2401</v>
      </c>
      <c r="UBA979" s="217">
        <v>2652858.2999999998</v>
      </c>
      <c r="UBB979" s="218" t="s">
        <v>2402</v>
      </c>
      <c r="UBC979" s="219">
        <v>42660</v>
      </c>
      <c r="UBD979" s="204" t="s">
        <v>34</v>
      </c>
      <c r="UBE979" s="82" t="s">
        <v>2403</v>
      </c>
      <c r="UBF979" s="219">
        <v>42754</v>
      </c>
      <c r="UBG979" s="220">
        <v>222311</v>
      </c>
      <c r="UBH979" s="219">
        <v>42765</v>
      </c>
      <c r="UBI979" s="103"/>
      <c r="UBJ979" s="104" t="s">
        <v>30</v>
      </c>
      <c r="UBK979" s="76" t="s">
        <v>341</v>
      </c>
      <c r="UBL979" s="76" t="s">
        <v>24</v>
      </c>
      <c r="UBM979" s="76" t="s">
        <v>300</v>
      </c>
      <c r="UBN979" s="104" t="s">
        <v>24</v>
      </c>
      <c r="UBO979" s="191">
        <v>131291732</v>
      </c>
      <c r="UBP979" s="77" t="s">
        <v>2401</v>
      </c>
      <c r="UBQ979" s="217">
        <v>2652858.2999999998</v>
      </c>
      <c r="UBR979" s="218" t="s">
        <v>2402</v>
      </c>
      <c r="UBS979" s="219">
        <v>42660</v>
      </c>
      <c r="UBT979" s="204" t="s">
        <v>34</v>
      </c>
      <c r="UBU979" s="82" t="s">
        <v>2403</v>
      </c>
      <c r="UBV979" s="219">
        <v>42754</v>
      </c>
      <c r="UBW979" s="220">
        <v>222311</v>
      </c>
      <c r="UBX979" s="219">
        <v>42765</v>
      </c>
      <c r="UBY979" s="103"/>
      <c r="UBZ979" s="104" t="s">
        <v>30</v>
      </c>
      <c r="UCA979" s="76" t="s">
        <v>341</v>
      </c>
      <c r="UCB979" s="76" t="s">
        <v>24</v>
      </c>
      <c r="UCC979" s="76" t="s">
        <v>300</v>
      </c>
      <c r="UCD979" s="104" t="s">
        <v>24</v>
      </c>
      <c r="UCE979" s="191">
        <v>131291732</v>
      </c>
      <c r="UCF979" s="77" t="s">
        <v>2401</v>
      </c>
      <c r="UCG979" s="217">
        <v>2652858.2999999998</v>
      </c>
      <c r="UCH979" s="218" t="s">
        <v>2402</v>
      </c>
      <c r="UCI979" s="219">
        <v>42660</v>
      </c>
      <c r="UCJ979" s="204" t="s">
        <v>34</v>
      </c>
      <c r="UCK979" s="82" t="s">
        <v>2403</v>
      </c>
      <c r="UCL979" s="219">
        <v>42754</v>
      </c>
      <c r="UCM979" s="220">
        <v>222311</v>
      </c>
      <c r="UCN979" s="219">
        <v>42765</v>
      </c>
      <c r="UCO979" s="103"/>
      <c r="UCP979" s="104" t="s">
        <v>30</v>
      </c>
      <c r="UCQ979" s="76" t="s">
        <v>341</v>
      </c>
      <c r="UCR979" s="76" t="s">
        <v>24</v>
      </c>
      <c r="UCS979" s="76" t="s">
        <v>300</v>
      </c>
      <c r="UCT979" s="104" t="s">
        <v>24</v>
      </c>
      <c r="UCU979" s="191">
        <v>131291732</v>
      </c>
      <c r="UCV979" s="77" t="s">
        <v>2401</v>
      </c>
      <c r="UCW979" s="217">
        <v>2652858.2999999998</v>
      </c>
      <c r="UCX979" s="218" t="s">
        <v>2402</v>
      </c>
      <c r="UCY979" s="219">
        <v>42660</v>
      </c>
      <c r="UCZ979" s="204" t="s">
        <v>34</v>
      </c>
      <c r="UDA979" s="82" t="s">
        <v>2403</v>
      </c>
      <c r="UDB979" s="219">
        <v>42754</v>
      </c>
      <c r="UDC979" s="220">
        <v>222311</v>
      </c>
      <c r="UDD979" s="219">
        <v>42765</v>
      </c>
      <c r="UDE979" s="103"/>
      <c r="UDF979" s="104" t="s">
        <v>30</v>
      </c>
      <c r="UDG979" s="76" t="s">
        <v>341</v>
      </c>
      <c r="UDH979" s="76" t="s">
        <v>24</v>
      </c>
      <c r="UDI979" s="76" t="s">
        <v>300</v>
      </c>
      <c r="UDJ979" s="104" t="s">
        <v>24</v>
      </c>
      <c r="UDK979" s="191">
        <v>131291732</v>
      </c>
      <c r="UDL979" s="77" t="s">
        <v>2401</v>
      </c>
      <c r="UDM979" s="217">
        <v>2652858.2999999998</v>
      </c>
      <c r="UDN979" s="218" t="s">
        <v>2402</v>
      </c>
      <c r="UDO979" s="219">
        <v>42660</v>
      </c>
      <c r="UDP979" s="204" t="s">
        <v>34</v>
      </c>
      <c r="UDQ979" s="82" t="s">
        <v>2403</v>
      </c>
      <c r="UDR979" s="219">
        <v>42754</v>
      </c>
      <c r="UDS979" s="220">
        <v>222311</v>
      </c>
      <c r="UDT979" s="219">
        <v>42765</v>
      </c>
      <c r="UDU979" s="103"/>
      <c r="UDV979" s="104" t="s">
        <v>30</v>
      </c>
      <c r="UDW979" s="76" t="s">
        <v>341</v>
      </c>
      <c r="UDX979" s="76" t="s">
        <v>24</v>
      </c>
      <c r="UDY979" s="76" t="s">
        <v>300</v>
      </c>
      <c r="UDZ979" s="104" t="s">
        <v>24</v>
      </c>
      <c r="UEA979" s="191">
        <v>131291732</v>
      </c>
      <c r="UEB979" s="77" t="s">
        <v>2401</v>
      </c>
      <c r="UEC979" s="217">
        <v>2652858.2999999998</v>
      </c>
      <c r="UED979" s="218" t="s">
        <v>2402</v>
      </c>
      <c r="UEE979" s="219">
        <v>42660</v>
      </c>
      <c r="UEF979" s="204" t="s">
        <v>34</v>
      </c>
      <c r="UEG979" s="82" t="s">
        <v>2403</v>
      </c>
      <c r="UEH979" s="219">
        <v>42754</v>
      </c>
      <c r="UEI979" s="220">
        <v>222311</v>
      </c>
      <c r="UEJ979" s="219">
        <v>42765</v>
      </c>
      <c r="UEK979" s="103"/>
      <c r="UEL979" s="104" t="s">
        <v>30</v>
      </c>
      <c r="UEM979" s="76" t="s">
        <v>341</v>
      </c>
      <c r="UEN979" s="76" t="s">
        <v>24</v>
      </c>
      <c r="UEO979" s="76" t="s">
        <v>300</v>
      </c>
      <c r="UEP979" s="104" t="s">
        <v>24</v>
      </c>
      <c r="UEQ979" s="191">
        <v>131291732</v>
      </c>
      <c r="UER979" s="77" t="s">
        <v>2401</v>
      </c>
      <c r="UES979" s="217">
        <v>2652858.2999999998</v>
      </c>
      <c r="UET979" s="218" t="s">
        <v>2402</v>
      </c>
      <c r="UEU979" s="219">
        <v>42660</v>
      </c>
      <c r="UEV979" s="204" t="s">
        <v>34</v>
      </c>
      <c r="UEW979" s="82" t="s">
        <v>2403</v>
      </c>
      <c r="UEX979" s="219">
        <v>42754</v>
      </c>
      <c r="UEY979" s="220">
        <v>222311</v>
      </c>
      <c r="UEZ979" s="219">
        <v>42765</v>
      </c>
      <c r="UFA979" s="103"/>
      <c r="UFB979" s="104" t="s">
        <v>30</v>
      </c>
      <c r="UFC979" s="76" t="s">
        <v>341</v>
      </c>
      <c r="UFD979" s="76" t="s">
        <v>24</v>
      </c>
      <c r="UFE979" s="76" t="s">
        <v>300</v>
      </c>
      <c r="UFF979" s="104" t="s">
        <v>24</v>
      </c>
      <c r="UFG979" s="191">
        <v>131291732</v>
      </c>
      <c r="UFH979" s="77" t="s">
        <v>2401</v>
      </c>
      <c r="UFI979" s="217">
        <v>2652858.2999999998</v>
      </c>
      <c r="UFJ979" s="218" t="s">
        <v>2402</v>
      </c>
      <c r="UFK979" s="219">
        <v>42660</v>
      </c>
      <c r="UFL979" s="204" t="s">
        <v>34</v>
      </c>
      <c r="UFM979" s="82" t="s">
        <v>2403</v>
      </c>
      <c r="UFN979" s="219">
        <v>42754</v>
      </c>
      <c r="UFO979" s="220">
        <v>222311</v>
      </c>
      <c r="UFP979" s="219">
        <v>42765</v>
      </c>
      <c r="UFQ979" s="103"/>
      <c r="UFR979" s="104" t="s">
        <v>30</v>
      </c>
      <c r="UFS979" s="76" t="s">
        <v>341</v>
      </c>
      <c r="UFT979" s="76" t="s">
        <v>24</v>
      </c>
      <c r="UFU979" s="76" t="s">
        <v>300</v>
      </c>
      <c r="UFV979" s="104" t="s">
        <v>24</v>
      </c>
      <c r="UFW979" s="191">
        <v>131291732</v>
      </c>
      <c r="UFX979" s="77" t="s">
        <v>2401</v>
      </c>
      <c r="UFY979" s="217">
        <v>2652858.2999999998</v>
      </c>
      <c r="UFZ979" s="218" t="s">
        <v>2402</v>
      </c>
      <c r="UGA979" s="219">
        <v>42660</v>
      </c>
      <c r="UGB979" s="204" t="s">
        <v>34</v>
      </c>
      <c r="UGC979" s="82" t="s">
        <v>2403</v>
      </c>
      <c r="UGD979" s="219">
        <v>42754</v>
      </c>
      <c r="UGE979" s="220">
        <v>222311</v>
      </c>
      <c r="UGF979" s="219">
        <v>42765</v>
      </c>
      <c r="UGG979" s="103"/>
      <c r="UGH979" s="104" t="s">
        <v>30</v>
      </c>
      <c r="UGI979" s="76" t="s">
        <v>341</v>
      </c>
      <c r="UGJ979" s="76" t="s">
        <v>24</v>
      </c>
      <c r="UGK979" s="76" t="s">
        <v>300</v>
      </c>
      <c r="UGL979" s="104" t="s">
        <v>24</v>
      </c>
      <c r="UGM979" s="191">
        <v>131291732</v>
      </c>
      <c r="UGN979" s="77" t="s">
        <v>2401</v>
      </c>
      <c r="UGO979" s="217">
        <v>2652858.2999999998</v>
      </c>
      <c r="UGP979" s="218" t="s">
        <v>2402</v>
      </c>
      <c r="UGQ979" s="219">
        <v>42660</v>
      </c>
      <c r="UGR979" s="204" t="s">
        <v>34</v>
      </c>
      <c r="UGS979" s="82" t="s">
        <v>2403</v>
      </c>
      <c r="UGT979" s="219">
        <v>42754</v>
      </c>
      <c r="UGU979" s="220">
        <v>222311</v>
      </c>
      <c r="UGV979" s="219">
        <v>42765</v>
      </c>
      <c r="UGW979" s="103"/>
      <c r="UGX979" s="104" t="s">
        <v>30</v>
      </c>
      <c r="UGY979" s="76" t="s">
        <v>341</v>
      </c>
      <c r="UGZ979" s="76" t="s">
        <v>24</v>
      </c>
      <c r="UHA979" s="76" t="s">
        <v>300</v>
      </c>
      <c r="UHB979" s="104" t="s">
        <v>24</v>
      </c>
      <c r="UHC979" s="191">
        <v>131291732</v>
      </c>
      <c r="UHD979" s="77" t="s">
        <v>2401</v>
      </c>
      <c r="UHE979" s="217">
        <v>2652858.2999999998</v>
      </c>
      <c r="UHF979" s="218" t="s">
        <v>2402</v>
      </c>
      <c r="UHG979" s="219">
        <v>42660</v>
      </c>
      <c r="UHH979" s="204" t="s">
        <v>34</v>
      </c>
      <c r="UHI979" s="82" t="s">
        <v>2403</v>
      </c>
      <c r="UHJ979" s="219">
        <v>42754</v>
      </c>
      <c r="UHK979" s="220">
        <v>222311</v>
      </c>
      <c r="UHL979" s="219">
        <v>42765</v>
      </c>
      <c r="UHM979" s="103"/>
      <c r="UHN979" s="104" t="s">
        <v>30</v>
      </c>
      <c r="UHO979" s="76" t="s">
        <v>341</v>
      </c>
      <c r="UHP979" s="76" t="s">
        <v>24</v>
      </c>
      <c r="UHQ979" s="76" t="s">
        <v>300</v>
      </c>
      <c r="UHR979" s="104" t="s">
        <v>24</v>
      </c>
      <c r="UHS979" s="191">
        <v>131291732</v>
      </c>
      <c r="UHT979" s="77" t="s">
        <v>2401</v>
      </c>
      <c r="UHU979" s="217">
        <v>2652858.2999999998</v>
      </c>
      <c r="UHV979" s="218" t="s">
        <v>2402</v>
      </c>
      <c r="UHW979" s="219">
        <v>42660</v>
      </c>
      <c r="UHX979" s="204" t="s">
        <v>34</v>
      </c>
      <c r="UHY979" s="82" t="s">
        <v>2403</v>
      </c>
      <c r="UHZ979" s="219">
        <v>42754</v>
      </c>
      <c r="UIA979" s="220">
        <v>222311</v>
      </c>
      <c r="UIB979" s="219">
        <v>42765</v>
      </c>
      <c r="UIC979" s="103"/>
      <c r="UID979" s="104" t="s">
        <v>30</v>
      </c>
      <c r="UIE979" s="76" t="s">
        <v>341</v>
      </c>
      <c r="UIF979" s="76" t="s">
        <v>24</v>
      </c>
      <c r="UIG979" s="76" t="s">
        <v>300</v>
      </c>
      <c r="UIH979" s="104" t="s">
        <v>24</v>
      </c>
      <c r="UII979" s="191">
        <v>131291732</v>
      </c>
      <c r="UIJ979" s="77" t="s">
        <v>2401</v>
      </c>
      <c r="UIK979" s="217">
        <v>2652858.2999999998</v>
      </c>
      <c r="UIL979" s="218" t="s">
        <v>2402</v>
      </c>
      <c r="UIM979" s="219">
        <v>42660</v>
      </c>
      <c r="UIN979" s="204" t="s">
        <v>34</v>
      </c>
      <c r="UIO979" s="82" t="s">
        <v>2403</v>
      </c>
      <c r="UIP979" s="219">
        <v>42754</v>
      </c>
      <c r="UIQ979" s="220">
        <v>222311</v>
      </c>
      <c r="UIR979" s="219">
        <v>42765</v>
      </c>
      <c r="UIS979" s="103"/>
      <c r="UIT979" s="104" t="s">
        <v>30</v>
      </c>
      <c r="UIU979" s="76" t="s">
        <v>341</v>
      </c>
      <c r="UIV979" s="76" t="s">
        <v>24</v>
      </c>
      <c r="UIW979" s="76" t="s">
        <v>300</v>
      </c>
      <c r="UIX979" s="104" t="s">
        <v>24</v>
      </c>
      <c r="UIY979" s="191">
        <v>131291732</v>
      </c>
      <c r="UIZ979" s="77" t="s">
        <v>2401</v>
      </c>
      <c r="UJA979" s="217">
        <v>2652858.2999999998</v>
      </c>
      <c r="UJB979" s="218" t="s">
        <v>2402</v>
      </c>
      <c r="UJC979" s="219">
        <v>42660</v>
      </c>
      <c r="UJD979" s="204" t="s">
        <v>34</v>
      </c>
      <c r="UJE979" s="82" t="s">
        <v>2403</v>
      </c>
      <c r="UJF979" s="219">
        <v>42754</v>
      </c>
      <c r="UJG979" s="220">
        <v>222311</v>
      </c>
      <c r="UJH979" s="219">
        <v>42765</v>
      </c>
      <c r="UJI979" s="103"/>
      <c r="UJJ979" s="104" t="s">
        <v>30</v>
      </c>
      <c r="UJK979" s="76" t="s">
        <v>341</v>
      </c>
      <c r="UJL979" s="76" t="s">
        <v>24</v>
      </c>
      <c r="UJM979" s="76" t="s">
        <v>300</v>
      </c>
      <c r="UJN979" s="104" t="s">
        <v>24</v>
      </c>
      <c r="UJO979" s="191">
        <v>131291732</v>
      </c>
      <c r="UJP979" s="77" t="s">
        <v>2401</v>
      </c>
      <c r="UJQ979" s="217">
        <v>2652858.2999999998</v>
      </c>
      <c r="UJR979" s="218" t="s">
        <v>2402</v>
      </c>
      <c r="UJS979" s="219">
        <v>42660</v>
      </c>
      <c r="UJT979" s="204" t="s">
        <v>34</v>
      </c>
      <c r="UJU979" s="82" t="s">
        <v>2403</v>
      </c>
      <c r="UJV979" s="219">
        <v>42754</v>
      </c>
      <c r="UJW979" s="220">
        <v>222311</v>
      </c>
      <c r="UJX979" s="219">
        <v>42765</v>
      </c>
      <c r="UJY979" s="103"/>
      <c r="UJZ979" s="104" t="s">
        <v>30</v>
      </c>
      <c r="UKA979" s="76" t="s">
        <v>341</v>
      </c>
      <c r="UKB979" s="76" t="s">
        <v>24</v>
      </c>
      <c r="UKC979" s="76" t="s">
        <v>300</v>
      </c>
      <c r="UKD979" s="104" t="s">
        <v>24</v>
      </c>
      <c r="UKE979" s="191">
        <v>131291732</v>
      </c>
      <c r="UKF979" s="77" t="s">
        <v>2401</v>
      </c>
      <c r="UKG979" s="217">
        <v>2652858.2999999998</v>
      </c>
      <c r="UKH979" s="218" t="s">
        <v>2402</v>
      </c>
      <c r="UKI979" s="219">
        <v>42660</v>
      </c>
      <c r="UKJ979" s="204" t="s">
        <v>34</v>
      </c>
      <c r="UKK979" s="82" t="s">
        <v>2403</v>
      </c>
      <c r="UKL979" s="219">
        <v>42754</v>
      </c>
      <c r="UKM979" s="220">
        <v>222311</v>
      </c>
      <c r="UKN979" s="219">
        <v>42765</v>
      </c>
      <c r="UKO979" s="103"/>
      <c r="UKP979" s="104" t="s">
        <v>30</v>
      </c>
      <c r="UKQ979" s="76" t="s">
        <v>341</v>
      </c>
      <c r="UKR979" s="76" t="s">
        <v>24</v>
      </c>
      <c r="UKS979" s="76" t="s">
        <v>300</v>
      </c>
      <c r="UKT979" s="104" t="s">
        <v>24</v>
      </c>
      <c r="UKU979" s="191">
        <v>131291732</v>
      </c>
      <c r="UKV979" s="77" t="s">
        <v>2401</v>
      </c>
      <c r="UKW979" s="217">
        <v>2652858.2999999998</v>
      </c>
      <c r="UKX979" s="218" t="s">
        <v>2402</v>
      </c>
      <c r="UKY979" s="219">
        <v>42660</v>
      </c>
      <c r="UKZ979" s="204" t="s">
        <v>34</v>
      </c>
      <c r="ULA979" s="82" t="s">
        <v>2403</v>
      </c>
      <c r="ULB979" s="219">
        <v>42754</v>
      </c>
      <c r="ULC979" s="220">
        <v>222311</v>
      </c>
      <c r="ULD979" s="219">
        <v>42765</v>
      </c>
      <c r="ULE979" s="103"/>
      <c r="ULF979" s="104" t="s">
        <v>30</v>
      </c>
      <c r="ULG979" s="76" t="s">
        <v>341</v>
      </c>
      <c r="ULH979" s="76" t="s">
        <v>24</v>
      </c>
      <c r="ULI979" s="76" t="s">
        <v>300</v>
      </c>
      <c r="ULJ979" s="104" t="s">
        <v>24</v>
      </c>
      <c r="ULK979" s="191">
        <v>131291732</v>
      </c>
      <c r="ULL979" s="77" t="s">
        <v>2401</v>
      </c>
      <c r="ULM979" s="217">
        <v>2652858.2999999998</v>
      </c>
      <c r="ULN979" s="218" t="s">
        <v>2402</v>
      </c>
      <c r="ULO979" s="219">
        <v>42660</v>
      </c>
      <c r="ULP979" s="204" t="s">
        <v>34</v>
      </c>
      <c r="ULQ979" s="82" t="s">
        <v>2403</v>
      </c>
      <c r="ULR979" s="219">
        <v>42754</v>
      </c>
      <c r="ULS979" s="220">
        <v>222311</v>
      </c>
      <c r="ULT979" s="219">
        <v>42765</v>
      </c>
      <c r="ULU979" s="103"/>
      <c r="ULV979" s="104" t="s">
        <v>30</v>
      </c>
      <c r="ULW979" s="76" t="s">
        <v>341</v>
      </c>
      <c r="ULX979" s="76" t="s">
        <v>24</v>
      </c>
      <c r="ULY979" s="76" t="s">
        <v>300</v>
      </c>
      <c r="ULZ979" s="104" t="s">
        <v>24</v>
      </c>
      <c r="UMA979" s="191">
        <v>131291732</v>
      </c>
      <c r="UMB979" s="77" t="s">
        <v>2401</v>
      </c>
      <c r="UMC979" s="217">
        <v>2652858.2999999998</v>
      </c>
      <c r="UMD979" s="218" t="s">
        <v>2402</v>
      </c>
      <c r="UME979" s="219">
        <v>42660</v>
      </c>
      <c r="UMF979" s="204" t="s">
        <v>34</v>
      </c>
      <c r="UMG979" s="82" t="s">
        <v>2403</v>
      </c>
      <c r="UMH979" s="219">
        <v>42754</v>
      </c>
      <c r="UMI979" s="220">
        <v>222311</v>
      </c>
      <c r="UMJ979" s="219">
        <v>42765</v>
      </c>
      <c r="UMK979" s="103"/>
      <c r="UML979" s="104" t="s">
        <v>30</v>
      </c>
      <c r="UMM979" s="76" t="s">
        <v>341</v>
      </c>
      <c r="UMN979" s="76" t="s">
        <v>24</v>
      </c>
      <c r="UMO979" s="76" t="s">
        <v>300</v>
      </c>
      <c r="UMP979" s="104" t="s">
        <v>24</v>
      </c>
      <c r="UMQ979" s="191">
        <v>131291732</v>
      </c>
      <c r="UMR979" s="77" t="s">
        <v>2401</v>
      </c>
      <c r="UMS979" s="217">
        <v>2652858.2999999998</v>
      </c>
      <c r="UMT979" s="218" t="s">
        <v>2402</v>
      </c>
      <c r="UMU979" s="219">
        <v>42660</v>
      </c>
      <c r="UMV979" s="204" t="s">
        <v>34</v>
      </c>
      <c r="UMW979" s="82" t="s">
        <v>2403</v>
      </c>
      <c r="UMX979" s="219">
        <v>42754</v>
      </c>
      <c r="UMY979" s="220">
        <v>222311</v>
      </c>
      <c r="UMZ979" s="219">
        <v>42765</v>
      </c>
      <c r="UNA979" s="103"/>
      <c r="UNB979" s="104" t="s">
        <v>30</v>
      </c>
      <c r="UNC979" s="76" t="s">
        <v>341</v>
      </c>
      <c r="UND979" s="76" t="s">
        <v>24</v>
      </c>
      <c r="UNE979" s="76" t="s">
        <v>300</v>
      </c>
      <c r="UNF979" s="104" t="s">
        <v>24</v>
      </c>
      <c r="UNG979" s="191">
        <v>131291732</v>
      </c>
      <c r="UNH979" s="77" t="s">
        <v>2401</v>
      </c>
      <c r="UNI979" s="217">
        <v>2652858.2999999998</v>
      </c>
      <c r="UNJ979" s="218" t="s">
        <v>2402</v>
      </c>
      <c r="UNK979" s="219">
        <v>42660</v>
      </c>
      <c r="UNL979" s="204" t="s">
        <v>34</v>
      </c>
      <c r="UNM979" s="82" t="s">
        <v>2403</v>
      </c>
      <c r="UNN979" s="219">
        <v>42754</v>
      </c>
      <c r="UNO979" s="220">
        <v>222311</v>
      </c>
      <c r="UNP979" s="219">
        <v>42765</v>
      </c>
      <c r="UNQ979" s="103"/>
      <c r="UNR979" s="104" t="s">
        <v>30</v>
      </c>
      <c r="UNS979" s="76" t="s">
        <v>341</v>
      </c>
      <c r="UNT979" s="76" t="s">
        <v>24</v>
      </c>
      <c r="UNU979" s="76" t="s">
        <v>300</v>
      </c>
      <c r="UNV979" s="104" t="s">
        <v>24</v>
      </c>
      <c r="UNW979" s="191">
        <v>131291732</v>
      </c>
      <c r="UNX979" s="77" t="s">
        <v>2401</v>
      </c>
      <c r="UNY979" s="217">
        <v>2652858.2999999998</v>
      </c>
      <c r="UNZ979" s="218" t="s">
        <v>2402</v>
      </c>
      <c r="UOA979" s="219">
        <v>42660</v>
      </c>
      <c r="UOB979" s="204" t="s">
        <v>34</v>
      </c>
      <c r="UOC979" s="82" t="s">
        <v>2403</v>
      </c>
      <c r="UOD979" s="219">
        <v>42754</v>
      </c>
      <c r="UOE979" s="220">
        <v>222311</v>
      </c>
      <c r="UOF979" s="219">
        <v>42765</v>
      </c>
      <c r="UOG979" s="103"/>
      <c r="UOH979" s="104" t="s">
        <v>30</v>
      </c>
      <c r="UOI979" s="76" t="s">
        <v>341</v>
      </c>
      <c r="UOJ979" s="76" t="s">
        <v>24</v>
      </c>
      <c r="UOK979" s="76" t="s">
        <v>300</v>
      </c>
      <c r="UOL979" s="104" t="s">
        <v>24</v>
      </c>
      <c r="UOM979" s="191">
        <v>131291732</v>
      </c>
      <c r="UON979" s="77" t="s">
        <v>2401</v>
      </c>
      <c r="UOO979" s="217">
        <v>2652858.2999999998</v>
      </c>
      <c r="UOP979" s="218" t="s">
        <v>2402</v>
      </c>
      <c r="UOQ979" s="219">
        <v>42660</v>
      </c>
      <c r="UOR979" s="204" t="s">
        <v>34</v>
      </c>
      <c r="UOS979" s="82" t="s">
        <v>2403</v>
      </c>
      <c r="UOT979" s="219">
        <v>42754</v>
      </c>
      <c r="UOU979" s="220">
        <v>222311</v>
      </c>
      <c r="UOV979" s="219">
        <v>42765</v>
      </c>
      <c r="UOW979" s="103"/>
      <c r="UOX979" s="104" t="s">
        <v>30</v>
      </c>
      <c r="UOY979" s="76" t="s">
        <v>341</v>
      </c>
      <c r="UOZ979" s="76" t="s">
        <v>24</v>
      </c>
      <c r="UPA979" s="76" t="s">
        <v>300</v>
      </c>
      <c r="UPB979" s="104" t="s">
        <v>24</v>
      </c>
      <c r="UPC979" s="191">
        <v>131291732</v>
      </c>
      <c r="UPD979" s="77" t="s">
        <v>2401</v>
      </c>
      <c r="UPE979" s="217">
        <v>2652858.2999999998</v>
      </c>
      <c r="UPF979" s="218" t="s">
        <v>2402</v>
      </c>
      <c r="UPG979" s="219">
        <v>42660</v>
      </c>
      <c r="UPH979" s="204" t="s">
        <v>34</v>
      </c>
      <c r="UPI979" s="82" t="s">
        <v>2403</v>
      </c>
      <c r="UPJ979" s="219">
        <v>42754</v>
      </c>
      <c r="UPK979" s="220">
        <v>222311</v>
      </c>
      <c r="UPL979" s="219">
        <v>42765</v>
      </c>
      <c r="UPM979" s="103"/>
      <c r="UPN979" s="104" t="s">
        <v>30</v>
      </c>
      <c r="UPO979" s="76" t="s">
        <v>341</v>
      </c>
      <c r="UPP979" s="76" t="s">
        <v>24</v>
      </c>
      <c r="UPQ979" s="76" t="s">
        <v>300</v>
      </c>
      <c r="UPR979" s="104" t="s">
        <v>24</v>
      </c>
      <c r="UPS979" s="191">
        <v>131291732</v>
      </c>
      <c r="UPT979" s="77" t="s">
        <v>2401</v>
      </c>
      <c r="UPU979" s="217">
        <v>2652858.2999999998</v>
      </c>
      <c r="UPV979" s="218" t="s">
        <v>2402</v>
      </c>
      <c r="UPW979" s="219">
        <v>42660</v>
      </c>
      <c r="UPX979" s="204" t="s">
        <v>34</v>
      </c>
      <c r="UPY979" s="82" t="s">
        <v>2403</v>
      </c>
      <c r="UPZ979" s="219">
        <v>42754</v>
      </c>
      <c r="UQA979" s="220">
        <v>222311</v>
      </c>
      <c r="UQB979" s="219">
        <v>42765</v>
      </c>
      <c r="UQC979" s="103"/>
      <c r="UQD979" s="104" t="s">
        <v>30</v>
      </c>
      <c r="UQE979" s="76" t="s">
        <v>341</v>
      </c>
      <c r="UQF979" s="76" t="s">
        <v>24</v>
      </c>
      <c r="UQG979" s="76" t="s">
        <v>300</v>
      </c>
      <c r="UQH979" s="104" t="s">
        <v>24</v>
      </c>
      <c r="UQI979" s="191">
        <v>131291732</v>
      </c>
      <c r="UQJ979" s="77" t="s">
        <v>2401</v>
      </c>
      <c r="UQK979" s="217">
        <v>2652858.2999999998</v>
      </c>
      <c r="UQL979" s="218" t="s">
        <v>2402</v>
      </c>
      <c r="UQM979" s="219">
        <v>42660</v>
      </c>
      <c r="UQN979" s="204" t="s">
        <v>34</v>
      </c>
      <c r="UQO979" s="82" t="s">
        <v>2403</v>
      </c>
      <c r="UQP979" s="219">
        <v>42754</v>
      </c>
      <c r="UQQ979" s="220">
        <v>222311</v>
      </c>
      <c r="UQR979" s="219">
        <v>42765</v>
      </c>
      <c r="UQS979" s="103"/>
      <c r="UQT979" s="104" t="s">
        <v>30</v>
      </c>
      <c r="UQU979" s="76" t="s">
        <v>341</v>
      </c>
      <c r="UQV979" s="76" t="s">
        <v>24</v>
      </c>
      <c r="UQW979" s="76" t="s">
        <v>300</v>
      </c>
      <c r="UQX979" s="104" t="s">
        <v>24</v>
      </c>
      <c r="UQY979" s="191">
        <v>131291732</v>
      </c>
      <c r="UQZ979" s="77" t="s">
        <v>2401</v>
      </c>
      <c r="URA979" s="217">
        <v>2652858.2999999998</v>
      </c>
      <c r="URB979" s="218" t="s">
        <v>2402</v>
      </c>
      <c r="URC979" s="219">
        <v>42660</v>
      </c>
      <c r="URD979" s="204" t="s">
        <v>34</v>
      </c>
      <c r="URE979" s="82" t="s">
        <v>2403</v>
      </c>
      <c r="URF979" s="219">
        <v>42754</v>
      </c>
      <c r="URG979" s="220">
        <v>222311</v>
      </c>
      <c r="URH979" s="219">
        <v>42765</v>
      </c>
      <c r="URI979" s="103"/>
      <c r="URJ979" s="104" t="s">
        <v>30</v>
      </c>
      <c r="URK979" s="76" t="s">
        <v>341</v>
      </c>
      <c r="URL979" s="76" t="s">
        <v>24</v>
      </c>
      <c r="URM979" s="76" t="s">
        <v>300</v>
      </c>
      <c r="URN979" s="104" t="s">
        <v>24</v>
      </c>
      <c r="URO979" s="191">
        <v>131291732</v>
      </c>
      <c r="URP979" s="77" t="s">
        <v>2401</v>
      </c>
      <c r="URQ979" s="217">
        <v>2652858.2999999998</v>
      </c>
      <c r="URR979" s="218" t="s">
        <v>2402</v>
      </c>
      <c r="URS979" s="219">
        <v>42660</v>
      </c>
      <c r="URT979" s="204" t="s">
        <v>34</v>
      </c>
      <c r="URU979" s="82" t="s">
        <v>2403</v>
      </c>
      <c r="URV979" s="219">
        <v>42754</v>
      </c>
      <c r="URW979" s="220">
        <v>222311</v>
      </c>
      <c r="URX979" s="219">
        <v>42765</v>
      </c>
      <c r="URY979" s="103"/>
      <c r="URZ979" s="104" t="s">
        <v>30</v>
      </c>
      <c r="USA979" s="76" t="s">
        <v>341</v>
      </c>
      <c r="USB979" s="76" t="s">
        <v>24</v>
      </c>
      <c r="USC979" s="76" t="s">
        <v>300</v>
      </c>
      <c r="USD979" s="104" t="s">
        <v>24</v>
      </c>
      <c r="USE979" s="191">
        <v>131291732</v>
      </c>
      <c r="USF979" s="77" t="s">
        <v>2401</v>
      </c>
      <c r="USG979" s="217">
        <v>2652858.2999999998</v>
      </c>
      <c r="USH979" s="218" t="s">
        <v>2402</v>
      </c>
      <c r="USI979" s="219">
        <v>42660</v>
      </c>
      <c r="USJ979" s="204" t="s">
        <v>34</v>
      </c>
      <c r="USK979" s="82" t="s">
        <v>2403</v>
      </c>
      <c r="USL979" s="219">
        <v>42754</v>
      </c>
      <c r="USM979" s="220">
        <v>222311</v>
      </c>
      <c r="USN979" s="219">
        <v>42765</v>
      </c>
      <c r="USO979" s="103"/>
      <c r="USP979" s="104" t="s">
        <v>30</v>
      </c>
      <c r="USQ979" s="76" t="s">
        <v>341</v>
      </c>
      <c r="USR979" s="76" t="s">
        <v>24</v>
      </c>
      <c r="USS979" s="76" t="s">
        <v>300</v>
      </c>
      <c r="UST979" s="104" t="s">
        <v>24</v>
      </c>
      <c r="USU979" s="191">
        <v>131291732</v>
      </c>
      <c r="USV979" s="77" t="s">
        <v>2401</v>
      </c>
      <c r="USW979" s="217">
        <v>2652858.2999999998</v>
      </c>
      <c r="USX979" s="218" t="s">
        <v>2402</v>
      </c>
      <c r="USY979" s="219">
        <v>42660</v>
      </c>
      <c r="USZ979" s="204" t="s">
        <v>34</v>
      </c>
      <c r="UTA979" s="82" t="s">
        <v>2403</v>
      </c>
      <c r="UTB979" s="219">
        <v>42754</v>
      </c>
      <c r="UTC979" s="220">
        <v>222311</v>
      </c>
      <c r="UTD979" s="219">
        <v>42765</v>
      </c>
      <c r="UTE979" s="103"/>
      <c r="UTF979" s="104" t="s">
        <v>30</v>
      </c>
      <c r="UTG979" s="76" t="s">
        <v>341</v>
      </c>
      <c r="UTH979" s="76" t="s">
        <v>24</v>
      </c>
      <c r="UTI979" s="76" t="s">
        <v>300</v>
      </c>
      <c r="UTJ979" s="104" t="s">
        <v>24</v>
      </c>
      <c r="UTK979" s="191">
        <v>131291732</v>
      </c>
      <c r="UTL979" s="77" t="s">
        <v>2401</v>
      </c>
      <c r="UTM979" s="217">
        <v>2652858.2999999998</v>
      </c>
      <c r="UTN979" s="218" t="s">
        <v>2402</v>
      </c>
      <c r="UTO979" s="219">
        <v>42660</v>
      </c>
      <c r="UTP979" s="204" t="s">
        <v>34</v>
      </c>
      <c r="UTQ979" s="82" t="s">
        <v>2403</v>
      </c>
      <c r="UTR979" s="219">
        <v>42754</v>
      </c>
      <c r="UTS979" s="220">
        <v>222311</v>
      </c>
      <c r="UTT979" s="219">
        <v>42765</v>
      </c>
      <c r="UTU979" s="103"/>
      <c r="UTV979" s="104" t="s">
        <v>30</v>
      </c>
      <c r="UTW979" s="76" t="s">
        <v>341</v>
      </c>
      <c r="UTX979" s="76" t="s">
        <v>24</v>
      </c>
      <c r="UTY979" s="76" t="s">
        <v>300</v>
      </c>
      <c r="UTZ979" s="104" t="s">
        <v>24</v>
      </c>
      <c r="UUA979" s="191">
        <v>131291732</v>
      </c>
      <c r="UUB979" s="77" t="s">
        <v>2401</v>
      </c>
      <c r="UUC979" s="217">
        <v>2652858.2999999998</v>
      </c>
      <c r="UUD979" s="218" t="s">
        <v>2402</v>
      </c>
      <c r="UUE979" s="219">
        <v>42660</v>
      </c>
      <c r="UUF979" s="204" t="s">
        <v>34</v>
      </c>
      <c r="UUG979" s="82" t="s">
        <v>2403</v>
      </c>
      <c r="UUH979" s="219">
        <v>42754</v>
      </c>
      <c r="UUI979" s="220">
        <v>222311</v>
      </c>
      <c r="UUJ979" s="219">
        <v>42765</v>
      </c>
      <c r="UUK979" s="103"/>
      <c r="UUL979" s="104" t="s">
        <v>30</v>
      </c>
      <c r="UUM979" s="76" t="s">
        <v>341</v>
      </c>
      <c r="UUN979" s="76" t="s">
        <v>24</v>
      </c>
      <c r="UUO979" s="76" t="s">
        <v>300</v>
      </c>
      <c r="UUP979" s="104" t="s">
        <v>24</v>
      </c>
      <c r="UUQ979" s="191">
        <v>131291732</v>
      </c>
      <c r="UUR979" s="77" t="s">
        <v>2401</v>
      </c>
      <c r="UUS979" s="217">
        <v>2652858.2999999998</v>
      </c>
      <c r="UUT979" s="218" t="s">
        <v>2402</v>
      </c>
      <c r="UUU979" s="219">
        <v>42660</v>
      </c>
      <c r="UUV979" s="204" t="s">
        <v>34</v>
      </c>
      <c r="UUW979" s="82" t="s">
        <v>2403</v>
      </c>
      <c r="UUX979" s="219">
        <v>42754</v>
      </c>
      <c r="UUY979" s="220">
        <v>222311</v>
      </c>
      <c r="UUZ979" s="219">
        <v>42765</v>
      </c>
      <c r="UVA979" s="103"/>
      <c r="UVB979" s="104" t="s">
        <v>30</v>
      </c>
      <c r="UVC979" s="76" t="s">
        <v>341</v>
      </c>
      <c r="UVD979" s="76" t="s">
        <v>24</v>
      </c>
      <c r="UVE979" s="76" t="s">
        <v>300</v>
      </c>
      <c r="UVF979" s="104" t="s">
        <v>24</v>
      </c>
      <c r="UVG979" s="191">
        <v>131291732</v>
      </c>
      <c r="UVH979" s="77" t="s">
        <v>2401</v>
      </c>
      <c r="UVI979" s="217">
        <v>2652858.2999999998</v>
      </c>
      <c r="UVJ979" s="218" t="s">
        <v>2402</v>
      </c>
      <c r="UVK979" s="219">
        <v>42660</v>
      </c>
      <c r="UVL979" s="204" t="s">
        <v>34</v>
      </c>
      <c r="UVM979" s="82" t="s">
        <v>2403</v>
      </c>
      <c r="UVN979" s="219">
        <v>42754</v>
      </c>
      <c r="UVO979" s="220">
        <v>222311</v>
      </c>
      <c r="UVP979" s="219">
        <v>42765</v>
      </c>
      <c r="UVQ979" s="103"/>
      <c r="UVR979" s="104" t="s">
        <v>30</v>
      </c>
      <c r="UVS979" s="76" t="s">
        <v>341</v>
      </c>
      <c r="UVT979" s="76" t="s">
        <v>24</v>
      </c>
      <c r="UVU979" s="76" t="s">
        <v>300</v>
      </c>
      <c r="UVV979" s="104" t="s">
        <v>24</v>
      </c>
      <c r="UVW979" s="191">
        <v>131291732</v>
      </c>
      <c r="UVX979" s="77" t="s">
        <v>2401</v>
      </c>
      <c r="UVY979" s="217">
        <v>2652858.2999999998</v>
      </c>
      <c r="UVZ979" s="218" t="s">
        <v>2402</v>
      </c>
      <c r="UWA979" s="219">
        <v>42660</v>
      </c>
      <c r="UWB979" s="204" t="s">
        <v>34</v>
      </c>
      <c r="UWC979" s="82" t="s">
        <v>2403</v>
      </c>
      <c r="UWD979" s="219">
        <v>42754</v>
      </c>
      <c r="UWE979" s="220">
        <v>222311</v>
      </c>
      <c r="UWF979" s="219">
        <v>42765</v>
      </c>
      <c r="UWG979" s="103"/>
      <c r="UWH979" s="104" t="s">
        <v>30</v>
      </c>
      <c r="UWI979" s="76" t="s">
        <v>341</v>
      </c>
      <c r="UWJ979" s="76" t="s">
        <v>24</v>
      </c>
      <c r="UWK979" s="76" t="s">
        <v>300</v>
      </c>
      <c r="UWL979" s="104" t="s">
        <v>24</v>
      </c>
      <c r="UWM979" s="191">
        <v>131291732</v>
      </c>
      <c r="UWN979" s="77" t="s">
        <v>2401</v>
      </c>
      <c r="UWO979" s="217">
        <v>2652858.2999999998</v>
      </c>
      <c r="UWP979" s="218" t="s">
        <v>2402</v>
      </c>
      <c r="UWQ979" s="219">
        <v>42660</v>
      </c>
      <c r="UWR979" s="204" t="s">
        <v>34</v>
      </c>
      <c r="UWS979" s="82" t="s">
        <v>2403</v>
      </c>
      <c r="UWT979" s="219">
        <v>42754</v>
      </c>
      <c r="UWU979" s="220">
        <v>222311</v>
      </c>
      <c r="UWV979" s="219">
        <v>42765</v>
      </c>
      <c r="UWW979" s="103"/>
      <c r="UWX979" s="104" t="s">
        <v>30</v>
      </c>
      <c r="UWY979" s="76" t="s">
        <v>341</v>
      </c>
      <c r="UWZ979" s="76" t="s">
        <v>24</v>
      </c>
      <c r="UXA979" s="76" t="s">
        <v>300</v>
      </c>
      <c r="UXB979" s="104" t="s">
        <v>24</v>
      </c>
      <c r="UXC979" s="191">
        <v>131291732</v>
      </c>
      <c r="UXD979" s="77" t="s">
        <v>2401</v>
      </c>
      <c r="UXE979" s="217">
        <v>2652858.2999999998</v>
      </c>
      <c r="UXF979" s="218" t="s">
        <v>2402</v>
      </c>
      <c r="UXG979" s="219">
        <v>42660</v>
      </c>
      <c r="UXH979" s="204" t="s">
        <v>34</v>
      </c>
      <c r="UXI979" s="82" t="s">
        <v>2403</v>
      </c>
      <c r="UXJ979" s="219">
        <v>42754</v>
      </c>
      <c r="UXK979" s="220">
        <v>222311</v>
      </c>
      <c r="UXL979" s="219">
        <v>42765</v>
      </c>
      <c r="UXM979" s="103"/>
      <c r="UXN979" s="104" t="s">
        <v>30</v>
      </c>
      <c r="UXO979" s="76" t="s">
        <v>341</v>
      </c>
      <c r="UXP979" s="76" t="s">
        <v>24</v>
      </c>
      <c r="UXQ979" s="76" t="s">
        <v>300</v>
      </c>
      <c r="UXR979" s="104" t="s">
        <v>24</v>
      </c>
      <c r="UXS979" s="191">
        <v>131291732</v>
      </c>
      <c r="UXT979" s="77" t="s">
        <v>2401</v>
      </c>
      <c r="UXU979" s="217">
        <v>2652858.2999999998</v>
      </c>
      <c r="UXV979" s="218" t="s">
        <v>2402</v>
      </c>
      <c r="UXW979" s="219">
        <v>42660</v>
      </c>
      <c r="UXX979" s="204" t="s">
        <v>34</v>
      </c>
      <c r="UXY979" s="82" t="s">
        <v>2403</v>
      </c>
      <c r="UXZ979" s="219">
        <v>42754</v>
      </c>
      <c r="UYA979" s="220">
        <v>222311</v>
      </c>
      <c r="UYB979" s="219">
        <v>42765</v>
      </c>
      <c r="UYC979" s="103"/>
      <c r="UYD979" s="104" t="s">
        <v>30</v>
      </c>
      <c r="UYE979" s="76" t="s">
        <v>341</v>
      </c>
      <c r="UYF979" s="76" t="s">
        <v>24</v>
      </c>
      <c r="UYG979" s="76" t="s">
        <v>300</v>
      </c>
      <c r="UYH979" s="104" t="s">
        <v>24</v>
      </c>
      <c r="UYI979" s="191">
        <v>131291732</v>
      </c>
      <c r="UYJ979" s="77" t="s">
        <v>2401</v>
      </c>
      <c r="UYK979" s="217">
        <v>2652858.2999999998</v>
      </c>
      <c r="UYL979" s="218" t="s">
        <v>2402</v>
      </c>
      <c r="UYM979" s="219">
        <v>42660</v>
      </c>
      <c r="UYN979" s="204" t="s">
        <v>34</v>
      </c>
      <c r="UYO979" s="82" t="s">
        <v>2403</v>
      </c>
      <c r="UYP979" s="219">
        <v>42754</v>
      </c>
      <c r="UYQ979" s="220">
        <v>222311</v>
      </c>
      <c r="UYR979" s="219">
        <v>42765</v>
      </c>
      <c r="UYS979" s="103"/>
      <c r="UYT979" s="104" t="s">
        <v>30</v>
      </c>
      <c r="UYU979" s="76" t="s">
        <v>341</v>
      </c>
      <c r="UYV979" s="76" t="s">
        <v>24</v>
      </c>
      <c r="UYW979" s="76" t="s">
        <v>300</v>
      </c>
      <c r="UYX979" s="104" t="s">
        <v>24</v>
      </c>
      <c r="UYY979" s="191">
        <v>131291732</v>
      </c>
      <c r="UYZ979" s="77" t="s">
        <v>2401</v>
      </c>
      <c r="UZA979" s="217">
        <v>2652858.2999999998</v>
      </c>
      <c r="UZB979" s="218" t="s">
        <v>2402</v>
      </c>
      <c r="UZC979" s="219">
        <v>42660</v>
      </c>
      <c r="UZD979" s="204" t="s">
        <v>34</v>
      </c>
      <c r="UZE979" s="82" t="s">
        <v>2403</v>
      </c>
      <c r="UZF979" s="219">
        <v>42754</v>
      </c>
      <c r="UZG979" s="220">
        <v>222311</v>
      </c>
      <c r="UZH979" s="219">
        <v>42765</v>
      </c>
      <c r="UZI979" s="103"/>
      <c r="UZJ979" s="104" t="s">
        <v>30</v>
      </c>
      <c r="UZK979" s="76" t="s">
        <v>341</v>
      </c>
      <c r="UZL979" s="76" t="s">
        <v>24</v>
      </c>
      <c r="UZM979" s="76" t="s">
        <v>300</v>
      </c>
      <c r="UZN979" s="104" t="s">
        <v>24</v>
      </c>
      <c r="UZO979" s="191">
        <v>131291732</v>
      </c>
      <c r="UZP979" s="77" t="s">
        <v>2401</v>
      </c>
      <c r="UZQ979" s="217">
        <v>2652858.2999999998</v>
      </c>
      <c r="UZR979" s="218" t="s">
        <v>2402</v>
      </c>
      <c r="UZS979" s="219">
        <v>42660</v>
      </c>
      <c r="UZT979" s="204" t="s">
        <v>34</v>
      </c>
      <c r="UZU979" s="82" t="s">
        <v>2403</v>
      </c>
      <c r="UZV979" s="219">
        <v>42754</v>
      </c>
      <c r="UZW979" s="220">
        <v>222311</v>
      </c>
      <c r="UZX979" s="219">
        <v>42765</v>
      </c>
      <c r="UZY979" s="103"/>
      <c r="UZZ979" s="104" t="s">
        <v>30</v>
      </c>
      <c r="VAA979" s="76" t="s">
        <v>341</v>
      </c>
      <c r="VAB979" s="76" t="s">
        <v>24</v>
      </c>
      <c r="VAC979" s="76" t="s">
        <v>300</v>
      </c>
      <c r="VAD979" s="104" t="s">
        <v>24</v>
      </c>
      <c r="VAE979" s="191">
        <v>131291732</v>
      </c>
      <c r="VAF979" s="77" t="s">
        <v>2401</v>
      </c>
      <c r="VAG979" s="217">
        <v>2652858.2999999998</v>
      </c>
      <c r="VAH979" s="218" t="s">
        <v>2402</v>
      </c>
      <c r="VAI979" s="219">
        <v>42660</v>
      </c>
      <c r="VAJ979" s="204" t="s">
        <v>34</v>
      </c>
      <c r="VAK979" s="82" t="s">
        <v>2403</v>
      </c>
      <c r="VAL979" s="219">
        <v>42754</v>
      </c>
      <c r="VAM979" s="220">
        <v>222311</v>
      </c>
      <c r="VAN979" s="219">
        <v>42765</v>
      </c>
      <c r="VAO979" s="103"/>
      <c r="VAP979" s="104" t="s">
        <v>30</v>
      </c>
      <c r="VAQ979" s="76" t="s">
        <v>341</v>
      </c>
      <c r="VAR979" s="76" t="s">
        <v>24</v>
      </c>
      <c r="VAS979" s="76" t="s">
        <v>300</v>
      </c>
      <c r="VAT979" s="104" t="s">
        <v>24</v>
      </c>
      <c r="VAU979" s="191">
        <v>131291732</v>
      </c>
      <c r="VAV979" s="77" t="s">
        <v>2401</v>
      </c>
      <c r="VAW979" s="217">
        <v>2652858.2999999998</v>
      </c>
      <c r="VAX979" s="218" t="s">
        <v>2402</v>
      </c>
      <c r="VAY979" s="219">
        <v>42660</v>
      </c>
      <c r="VAZ979" s="204" t="s">
        <v>34</v>
      </c>
      <c r="VBA979" s="82" t="s">
        <v>2403</v>
      </c>
      <c r="VBB979" s="219">
        <v>42754</v>
      </c>
      <c r="VBC979" s="220">
        <v>222311</v>
      </c>
      <c r="VBD979" s="219">
        <v>42765</v>
      </c>
      <c r="VBE979" s="103"/>
      <c r="VBF979" s="104" t="s">
        <v>30</v>
      </c>
      <c r="VBG979" s="76" t="s">
        <v>341</v>
      </c>
      <c r="VBH979" s="76" t="s">
        <v>24</v>
      </c>
      <c r="VBI979" s="76" t="s">
        <v>300</v>
      </c>
      <c r="VBJ979" s="104" t="s">
        <v>24</v>
      </c>
      <c r="VBK979" s="191">
        <v>131291732</v>
      </c>
      <c r="VBL979" s="77" t="s">
        <v>2401</v>
      </c>
      <c r="VBM979" s="217">
        <v>2652858.2999999998</v>
      </c>
      <c r="VBN979" s="218" t="s">
        <v>2402</v>
      </c>
      <c r="VBO979" s="219">
        <v>42660</v>
      </c>
      <c r="VBP979" s="204" t="s">
        <v>34</v>
      </c>
      <c r="VBQ979" s="82" t="s">
        <v>2403</v>
      </c>
      <c r="VBR979" s="219">
        <v>42754</v>
      </c>
      <c r="VBS979" s="220">
        <v>222311</v>
      </c>
      <c r="VBT979" s="219">
        <v>42765</v>
      </c>
      <c r="VBU979" s="103"/>
      <c r="VBV979" s="104" t="s">
        <v>30</v>
      </c>
      <c r="VBW979" s="76" t="s">
        <v>341</v>
      </c>
      <c r="VBX979" s="76" t="s">
        <v>24</v>
      </c>
      <c r="VBY979" s="76" t="s">
        <v>300</v>
      </c>
      <c r="VBZ979" s="104" t="s">
        <v>24</v>
      </c>
      <c r="VCA979" s="191">
        <v>131291732</v>
      </c>
      <c r="VCB979" s="77" t="s">
        <v>2401</v>
      </c>
      <c r="VCC979" s="217">
        <v>2652858.2999999998</v>
      </c>
      <c r="VCD979" s="218" t="s">
        <v>2402</v>
      </c>
      <c r="VCE979" s="219">
        <v>42660</v>
      </c>
      <c r="VCF979" s="204" t="s">
        <v>34</v>
      </c>
      <c r="VCG979" s="82" t="s">
        <v>2403</v>
      </c>
      <c r="VCH979" s="219">
        <v>42754</v>
      </c>
      <c r="VCI979" s="220">
        <v>222311</v>
      </c>
      <c r="VCJ979" s="219">
        <v>42765</v>
      </c>
      <c r="VCK979" s="103"/>
      <c r="VCL979" s="104" t="s">
        <v>30</v>
      </c>
      <c r="VCM979" s="76" t="s">
        <v>341</v>
      </c>
      <c r="VCN979" s="76" t="s">
        <v>24</v>
      </c>
      <c r="VCO979" s="76" t="s">
        <v>300</v>
      </c>
      <c r="VCP979" s="104" t="s">
        <v>24</v>
      </c>
      <c r="VCQ979" s="191">
        <v>131291732</v>
      </c>
      <c r="VCR979" s="77" t="s">
        <v>2401</v>
      </c>
      <c r="VCS979" s="217">
        <v>2652858.2999999998</v>
      </c>
      <c r="VCT979" s="218" t="s">
        <v>2402</v>
      </c>
      <c r="VCU979" s="219">
        <v>42660</v>
      </c>
      <c r="VCV979" s="204" t="s">
        <v>34</v>
      </c>
      <c r="VCW979" s="82" t="s">
        <v>2403</v>
      </c>
      <c r="VCX979" s="219">
        <v>42754</v>
      </c>
      <c r="VCY979" s="220">
        <v>222311</v>
      </c>
      <c r="VCZ979" s="219">
        <v>42765</v>
      </c>
      <c r="VDA979" s="103"/>
      <c r="VDB979" s="104" t="s">
        <v>30</v>
      </c>
      <c r="VDC979" s="76" t="s">
        <v>341</v>
      </c>
      <c r="VDD979" s="76" t="s">
        <v>24</v>
      </c>
      <c r="VDE979" s="76" t="s">
        <v>300</v>
      </c>
      <c r="VDF979" s="104" t="s">
        <v>24</v>
      </c>
      <c r="VDG979" s="191">
        <v>131291732</v>
      </c>
      <c r="VDH979" s="77" t="s">
        <v>2401</v>
      </c>
      <c r="VDI979" s="217">
        <v>2652858.2999999998</v>
      </c>
      <c r="VDJ979" s="218" t="s">
        <v>2402</v>
      </c>
      <c r="VDK979" s="219">
        <v>42660</v>
      </c>
      <c r="VDL979" s="204" t="s">
        <v>34</v>
      </c>
      <c r="VDM979" s="82" t="s">
        <v>2403</v>
      </c>
      <c r="VDN979" s="219">
        <v>42754</v>
      </c>
      <c r="VDO979" s="220">
        <v>222311</v>
      </c>
      <c r="VDP979" s="219">
        <v>42765</v>
      </c>
      <c r="VDQ979" s="103"/>
      <c r="VDR979" s="104" t="s">
        <v>30</v>
      </c>
      <c r="VDS979" s="76" t="s">
        <v>341</v>
      </c>
      <c r="VDT979" s="76" t="s">
        <v>24</v>
      </c>
      <c r="VDU979" s="76" t="s">
        <v>300</v>
      </c>
      <c r="VDV979" s="104" t="s">
        <v>24</v>
      </c>
      <c r="VDW979" s="191">
        <v>131291732</v>
      </c>
      <c r="VDX979" s="77" t="s">
        <v>2401</v>
      </c>
      <c r="VDY979" s="217">
        <v>2652858.2999999998</v>
      </c>
      <c r="VDZ979" s="218" t="s">
        <v>2402</v>
      </c>
      <c r="VEA979" s="219">
        <v>42660</v>
      </c>
      <c r="VEB979" s="204" t="s">
        <v>34</v>
      </c>
      <c r="VEC979" s="82" t="s">
        <v>2403</v>
      </c>
      <c r="VED979" s="219">
        <v>42754</v>
      </c>
      <c r="VEE979" s="220">
        <v>222311</v>
      </c>
      <c r="VEF979" s="219">
        <v>42765</v>
      </c>
      <c r="VEG979" s="103"/>
      <c r="VEH979" s="104" t="s">
        <v>30</v>
      </c>
      <c r="VEI979" s="76" t="s">
        <v>341</v>
      </c>
      <c r="VEJ979" s="76" t="s">
        <v>24</v>
      </c>
      <c r="VEK979" s="76" t="s">
        <v>300</v>
      </c>
      <c r="VEL979" s="104" t="s">
        <v>24</v>
      </c>
      <c r="VEM979" s="191">
        <v>131291732</v>
      </c>
      <c r="VEN979" s="77" t="s">
        <v>2401</v>
      </c>
      <c r="VEO979" s="217">
        <v>2652858.2999999998</v>
      </c>
      <c r="VEP979" s="218" t="s">
        <v>2402</v>
      </c>
      <c r="VEQ979" s="219">
        <v>42660</v>
      </c>
      <c r="VER979" s="204" t="s">
        <v>34</v>
      </c>
      <c r="VES979" s="82" t="s">
        <v>2403</v>
      </c>
      <c r="VET979" s="219">
        <v>42754</v>
      </c>
      <c r="VEU979" s="220">
        <v>222311</v>
      </c>
      <c r="VEV979" s="219">
        <v>42765</v>
      </c>
      <c r="VEW979" s="103"/>
      <c r="VEX979" s="104" t="s">
        <v>30</v>
      </c>
      <c r="VEY979" s="76" t="s">
        <v>341</v>
      </c>
      <c r="VEZ979" s="76" t="s">
        <v>24</v>
      </c>
      <c r="VFA979" s="76" t="s">
        <v>300</v>
      </c>
      <c r="VFB979" s="104" t="s">
        <v>24</v>
      </c>
      <c r="VFC979" s="191">
        <v>131291732</v>
      </c>
      <c r="VFD979" s="77" t="s">
        <v>2401</v>
      </c>
      <c r="VFE979" s="217">
        <v>2652858.2999999998</v>
      </c>
      <c r="VFF979" s="218" t="s">
        <v>2402</v>
      </c>
      <c r="VFG979" s="219">
        <v>42660</v>
      </c>
      <c r="VFH979" s="204" t="s">
        <v>34</v>
      </c>
      <c r="VFI979" s="82" t="s">
        <v>2403</v>
      </c>
      <c r="VFJ979" s="219">
        <v>42754</v>
      </c>
      <c r="VFK979" s="220">
        <v>222311</v>
      </c>
      <c r="VFL979" s="219">
        <v>42765</v>
      </c>
      <c r="VFM979" s="103"/>
      <c r="VFN979" s="104" t="s">
        <v>30</v>
      </c>
      <c r="VFO979" s="76" t="s">
        <v>341</v>
      </c>
      <c r="VFP979" s="76" t="s">
        <v>24</v>
      </c>
      <c r="VFQ979" s="76" t="s">
        <v>300</v>
      </c>
      <c r="VFR979" s="104" t="s">
        <v>24</v>
      </c>
      <c r="VFS979" s="191">
        <v>131291732</v>
      </c>
      <c r="VFT979" s="77" t="s">
        <v>2401</v>
      </c>
      <c r="VFU979" s="217">
        <v>2652858.2999999998</v>
      </c>
      <c r="VFV979" s="218" t="s">
        <v>2402</v>
      </c>
      <c r="VFW979" s="219">
        <v>42660</v>
      </c>
      <c r="VFX979" s="204" t="s">
        <v>34</v>
      </c>
      <c r="VFY979" s="82" t="s">
        <v>2403</v>
      </c>
      <c r="VFZ979" s="219">
        <v>42754</v>
      </c>
      <c r="VGA979" s="220">
        <v>222311</v>
      </c>
      <c r="VGB979" s="219">
        <v>42765</v>
      </c>
      <c r="VGC979" s="103"/>
      <c r="VGD979" s="104" t="s">
        <v>30</v>
      </c>
      <c r="VGE979" s="76" t="s">
        <v>341</v>
      </c>
      <c r="VGF979" s="76" t="s">
        <v>24</v>
      </c>
      <c r="VGG979" s="76" t="s">
        <v>300</v>
      </c>
      <c r="VGH979" s="104" t="s">
        <v>24</v>
      </c>
      <c r="VGI979" s="191">
        <v>131291732</v>
      </c>
      <c r="VGJ979" s="77" t="s">
        <v>2401</v>
      </c>
      <c r="VGK979" s="217">
        <v>2652858.2999999998</v>
      </c>
      <c r="VGL979" s="218" t="s">
        <v>2402</v>
      </c>
      <c r="VGM979" s="219">
        <v>42660</v>
      </c>
      <c r="VGN979" s="204" t="s">
        <v>34</v>
      </c>
      <c r="VGO979" s="82" t="s">
        <v>2403</v>
      </c>
      <c r="VGP979" s="219">
        <v>42754</v>
      </c>
      <c r="VGQ979" s="220">
        <v>222311</v>
      </c>
      <c r="VGR979" s="219">
        <v>42765</v>
      </c>
      <c r="VGS979" s="103"/>
      <c r="VGT979" s="104" t="s">
        <v>30</v>
      </c>
      <c r="VGU979" s="76" t="s">
        <v>341</v>
      </c>
      <c r="VGV979" s="76" t="s">
        <v>24</v>
      </c>
      <c r="VGW979" s="76" t="s">
        <v>300</v>
      </c>
      <c r="VGX979" s="104" t="s">
        <v>24</v>
      </c>
      <c r="VGY979" s="191">
        <v>131291732</v>
      </c>
      <c r="VGZ979" s="77" t="s">
        <v>2401</v>
      </c>
      <c r="VHA979" s="217">
        <v>2652858.2999999998</v>
      </c>
      <c r="VHB979" s="218" t="s">
        <v>2402</v>
      </c>
      <c r="VHC979" s="219">
        <v>42660</v>
      </c>
      <c r="VHD979" s="204" t="s">
        <v>34</v>
      </c>
      <c r="VHE979" s="82" t="s">
        <v>2403</v>
      </c>
      <c r="VHF979" s="219">
        <v>42754</v>
      </c>
      <c r="VHG979" s="220">
        <v>222311</v>
      </c>
      <c r="VHH979" s="219">
        <v>42765</v>
      </c>
      <c r="VHI979" s="103"/>
      <c r="VHJ979" s="104" t="s">
        <v>30</v>
      </c>
      <c r="VHK979" s="76" t="s">
        <v>341</v>
      </c>
      <c r="VHL979" s="76" t="s">
        <v>24</v>
      </c>
      <c r="VHM979" s="76" t="s">
        <v>300</v>
      </c>
      <c r="VHN979" s="104" t="s">
        <v>24</v>
      </c>
      <c r="VHO979" s="191">
        <v>131291732</v>
      </c>
      <c r="VHP979" s="77" t="s">
        <v>2401</v>
      </c>
      <c r="VHQ979" s="217">
        <v>2652858.2999999998</v>
      </c>
      <c r="VHR979" s="218" t="s">
        <v>2402</v>
      </c>
      <c r="VHS979" s="219">
        <v>42660</v>
      </c>
      <c r="VHT979" s="204" t="s">
        <v>34</v>
      </c>
      <c r="VHU979" s="82" t="s">
        <v>2403</v>
      </c>
      <c r="VHV979" s="219">
        <v>42754</v>
      </c>
      <c r="VHW979" s="220">
        <v>222311</v>
      </c>
      <c r="VHX979" s="219">
        <v>42765</v>
      </c>
      <c r="VHY979" s="103"/>
      <c r="VHZ979" s="104" t="s">
        <v>30</v>
      </c>
      <c r="VIA979" s="76" t="s">
        <v>341</v>
      </c>
      <c r="VIB979" s="76" t="s">
        <v>24</v>
      </c>
      <c r="VIC979" s="76" t="s">
        <v>300</v>
      </c>
      <c r="VID979" s="104" t="s">
        <v>24</v>
      </c>
      <c r="VIE979" s="191">
        <v>131291732</v>
      </c>
      <c r="VIF979" s="77" t="s">
        <v>2401</v>
      </c>
      <c r="VIG979" s="217">
        <v>2652858.2999999998</v>
      </c>
      <c r="VIH979" s="218" t="s">
        <v>2402</v>
      </c>
      <c r="VII979" s="219">
        <v>42660</v>
      </c>
      <c r="VIJ979" s="204" t="s">
        <v>34</v>
      </c>
      <c r="VIK979" s="82" t="s">
        <v>2403</v>
      </c>
      <c r="VIL979" s="219">
        <v>42754</v>
      </c>
      <c r="VIM979" s="220">
        <v>222311</v>
      </c>
      <c r="VIN979" s="219">
        <v>42765</v>
      </c>
      <c r="VIO979" s="103"/>
      <c r="VIP979" s="104" t="s">
        <v>30</v>
      </c>
      <c r="VIQ979" s="76" t="s">
        <v>341</v>
      </c>
      <c r="VIR979" s="76" t="s">
        <v>24</v>
      </c>
      <c r="VIS979" s="76" t="s">
        <v>300</v>
      </c>
      <c r="VIT979" s="104" t="s">
        <v>24</v>
      </c>
      <c r="VIU979" s="191">
        <v>131291732</v>
      </c>
      <c r="VIV979" s="77" t="s">
        <v>2401</v>
      </c>
      <c r="VIW979" s="217">
        <v>2652858.2999999998</v>
      </c>
      <c r="VIX979" s="218" t="s">
        <v>2402</v>
      </c>
      <c r="VIY979" s="219">
        <v>42660</v>
      </c>
      <c r="VIZ979" s="204" t="s">
        <v>34</v>
      </c>
      <c r="VJA979" s="82" t="s">
        <v>2403</v>
      </c>
      <c r="VJB979" s="219">
        <v>42754</v>
      </c>
      <c r="VJC979" s="220">
        <v>222311</v>
      </c>
      <c r="VJD979" s="219">
        <v>42765</v>
      </c>
      <c r="VJE979" s="103"/>
      <c r="VJF979" s="104" t="s">
        <v>30</v>
      </c>
      <c r="VJG979" s="76" t="s">
        <v>341</v>
      </c>
      <c r="VJH979" s="76" t="s">
        <v>24</v>
      </c>
      <c r="VJI979" s="76" t="s">
        <v>300</v>
      </c>
      <c r="VJJ979" s="104" t="s">
        <v>24</v>
      </c>
      <c r="VJK979" s="191">
        <v>131291732</v>
      </c>
      <c r="VJL979" s="77" t="s">
        <v>2401</v>
      </c>
      <c r="VJM979" s="217">
        <v>2652858.2999999998</v>
      </c>
      <c r="VJN979" s="218" t="s">
        <v>2402</v>
      </c>
      <c r="VJO979" s="219">
        <v>42660</v>
      </c>
      <c r="VJP979" s="204" t="s">
        <v>34</v>
      </c>
      <c r="VJQ979" s="82" t="s">
        <v>2403</v>
      </c>
      <c r="VJR979" s="219">
        <v>42754</v>
      </c>
      <c r="VJS979" s="220">
        <v>222311</v>
      </c>
      <c r="VJT979" s="219">
        <v>42765</v>
      </c>
      <c r="VJU979" s="103"/>
      <c r="VJV979" s="104" t="s">
        <v>30</v>
      </c>
      <c r="VJW979" s="76" t="s">
        <v>341</v>
      </c>
      <c r="VJX979" s="76" t="s">
        <v>24</v>
      </c>
      <c r="VJY979" s="76" t="s">
        <v>300</v>
      </c>
      <c r="VJZ979" s="104" t="s">
        <v>24</v>
      </c>
      <c r="VKA979" s="191">
        <v>131291732</v>
      </c>
      <c r="VKB979" s="77" t="s">
        <v>2401</v>
      </c>
      <c r="VKC979" s="217">
        <v>2652858.2999999998</v>
      </c>
      <c r="VKD979" s="218" t="s">
        <v>2402</v>
      </c>
      <c r="VKE979" s="219">
        <v>42660</v>
      </c>
      <c r="VKF979" s="204" t="s">
        <v>34</v>
      </c>
      <c r="VKG979" s="82" t="s">
        <v>2403</v>
      </c>
      <c r="VKH979" s="219">
        <v>42754</v>
      </c>
      <c r="VKI979" s="220">
        <v>222311</v>
      </c>
      <c r="VKJ979" s="219">
        <v>42765</v>
      </c>
      <c r="VKK979" s="103"/>
      <c r="VKL979" s="104" t="s">
        <v>30</v>
      </c>
      <c r="VKM979" s="76" t="s">
        <v>341</v>
      </c>
      <c r="VKN979" s="76" t="s">
        <v>24</v>
      </c>
      <c r="VKO979" s="76" t="s">
        <v>300</v>
      </c>
      <c r="VKP979" s="104" t="s">
        <v>24</v>
      </c>
      <c r="VKQ979" s="191">
        <v>131291732</v>
      </c>
      <c r="VKR979" s="77" t="s">
        <v>2401</v>
      </c>
      <c r="VKS979" s="217">
        <v>2652858.2999999998</v>
      </c>
      <c r="VKT979" s="218" t="s">
        <v>2402</v>
      </c>
      <c r="VKU979" s="219">
        <v>42660</v>
      </c>
      <c r="VKV979" s="204" t="s">
        <v>34</v>
      </c>
      <c r="VKW979" s="82" t="s">
        <v>2403</v>
      </c>
      <c r="VKX979" s="219">
        <v>42754</v>
      </c>
      <c r="VKY979" s="220">
        <v>222311</v>
      </c>
      <c r="VKZ979" s="219">
        <v>42765</v>
      </c>
      <c r="VLA979" s="103"/>
      <c r="VLB979" s="104" t="s">
        <v>30</v>
      </c>
      <c r="VLC979" s="76" t="s">
        <v>341</v>
      </c>
      <c r="VLD979" s="76" t="s">
        <v>24</v>
      </c>
      <c r="VLE979" s="76" t="s">
        <v>300</v>
      </c>
      <c r="VLF979" s="104" t="s">
        <v>24</v>
      </c>
      <c r="VLG979" s="191">
        <v>131291732</v>
      </c>
      <c r="VLH979" s="77" t="s">
        <v>2401</v>
      </c>
      <c r="VLI979" s="217">
        <v>2652858.2999999998</v>
      </c>
      <c r="VLJ979" s="218" t="s">
        <v>2402</v>
      </c>
      <c r="VLK979" s="219">
        <v>42660</v>
      </c>
      <c r="VLL979" s="204" t="s">
        <v>34</v>
      </c>
      <c r="VLM979" s="82" t="s">
        <v>2403</v>
      </c>
      <c r="VLN979" s="219">
        <v>42754</v>
      </c>
      <c r="VLO979" s="220">
        <v>222311</v>
      </c>
      <c r="VLP979" s="219">
        <v>42765</v>
      </c>
      <c r="VLQ979" s="103"/>
      <c r="VLR979" s="104" t="s">
        <v>30</v>
      </c>
      <c r="VLS979" s="76" t="s">
        <v>341</v>
      </c>
      <c r="VLT979" s="76" t="s">
        <v>24</v>
      </c>
      <c r="VLU979" s="76" t="s">
        <v>300</v>
      </c>
      <c r="VLV979" s="104" t="s">
        <v>24</v>
      </c>
      <c r="VLW979" s="191">
        <v>131291732</v>
      </c>
      <c r="VLX979" s="77" t="s">
        <v>2401</v>
      </c>
      <c r="VLY979" s="217">
        <v>2652858.2999999998</v>
      </c>
      <c r="VLZ979" s="218" t="s">
        <v>2402</v>
      </c>
      <c r="VMA979" s="219">
        <v>42660</v>
      </c>
      <c r="VMB979" s="204" t="s">
        <v>34</v>
      </c>
      <c r="VMC979" s="82" t="s">
        <v>2403</v>
      </c>
      <c r="VMD979" s="219">
        <v>42754</v>
      </c>
      <c r="VME979" s="220">
        <v>222311</v>
      </c>
      <c r="VMF979" s="219">
        <v>42765</v>
      </c>
      <c r="VMG979" s="103"/>
      <c r="VMH979" s="104" t="s">
        <v>30</v>
      </c>
      <c r="VMI979" s="76" t="s">
        <v>341</v>
      </c>
      <c r="VMJ979" s="76" t="s">
        <v>24</v>
      </c>
      <c r="VMK979" s="76" t="s">
        <v>300</v>
      </c>
      <c r="VML979" s="104" t="s">
        <v>24</v>
      </c>
      <c r="VMM979" s="191">
        <v>131291732</v>
      </c>
      <c r="VMN979" s="77" t="s">
        <v>2401</v>
      </c>
      <c r="VMO979" s="217">
        <v>2652858.2999999998</v>
      </c>
      <c r="VMP979" s="218" t="s">
        <v>2402</v>
      </c>
      <c r="VMQ979" s="219">
        <v>42660</v>
      </c>
      <c r="VMR979" s="204" t="s">
        <v>34</v>
      </c>
      <c r="VMS979" s="82" t="s">
        <v>2403</v>
      </c>
      <c r="VMT979" s="219">
        <v>42754</v>
      </c>
      <c r="VMU979" s="220">
        <v>222311</v>
      </c>
      <c r="VMV979" s="219">
        <v>42765</v>
      </c>
      <c r="VMW979" s="103"/>
      <c r="VMX979" s="104" t="s">
        <v>30</v>
      </c>
      <c r="VMY979" s="76" t="s">
        <v>341</v>
      </c>
      <c r="VMZ979" s="76" t="s">
        <v>24</v>
      </c>
      <c r="VNA979" s="76" t="s">
        <v>300</v>
      </c>
      <c r="VNB979" s="104" t="s">
        <v>24</v>
      </c>
      <c r="VNC979" s="191">
        <v>131291732</v>
      </c>
      <c r="VND979" s="77" t="s">
        <v>2401</v>
      </c>
      <c r="VNE979" s="217">
        <v>2652858.2999999998</v>
      </c>
      <c r="VNF979" s="218" t="s">
        <v>2402</v>
      </c>
      <c r="VNG979" s="219">
        <v>42660</v>
      </c>
      <c r="VNH979" s="204" t="s">
        <v>34</v>
      </c>
      <c r="VNI979" s="82" t="s">
        <v>2403</v>
      </c>
      <c r="VNJ979" s="219">
        <v>42754</v>
      </c>
      <c r="VNK979" s="220">
        <v>222311</v>
      </c>
      <c r="VNL979" s="219">
        <v>42765</v>
      </c>
      <c r="VNM979" s="103"/>
      <c r="VNN979" s="104" t="s">
        <v>30</v>
      </c>
      <c r="VNO979" s="76" t="s">
        <v>341</v>
      </c>
      <c r="VNP979" s="76" t="s">
        <v>24</v>
      </c>
      <c r="VNQ979" s="76" t="s">
        <v>300</v>
      </c>
      <c r="VNR979" s="104" t="s">
        <v>24</v>
      </c>
      <c r="VNS979" s="191">
        <v>131291732</v>
      </c>
      <c r="VNT979" s="77" t="s">
        <v>2401</v>
      </c>
      <c r="VNU979" s="217">
        <v>2652858.2999999998</v>
      </c>
      <c r="VNV979" s="218" t="s">
        <v>2402</v>
      </c>
      <c r="VNW979" s="219">
        <v>42660</v>
      </c>
      <c r="VNX979" s="204" t="s">
        <v>34</v>
      </c>
      <c r="VNY979" s="82" t="s">
        <v>2403</v>
      </c>
      <c r="VNZ979" s="219">
        <v>42754</v>
      </c>
      <c r="VOA979" s="220">
        <v>222311</v>
      </c>
      <c r="VOB979" s="219">
        <v>42765</v>
      </c>
      <c r="VOC979" s="103"/>
      <c r="VOD979" s="104" t="s">
        <v>30</v>
      </c>
      <c r="VOE979" s="76" t="s">
        <v>341</v>
      </c>
      <c r="VOF979" s="76" t="s">
        <v>24</v>
      </c>
      <c r="VOG979" s="76" t="s">
        <v>300</v>
      </c>
      <c r="VOH979" s="104" t="s">
        <v>24</v>
      </c>
      <c r="VOI979" s="191">
        <v>131291732</v>
      </c>
      <c r="VOJ979" s="77" t="s">
        <v>2401</v>
      </c>
      <c r="VOK979" s="217">
        <v>2652858.2999999998</v>
      </c>
      <c r="VOL979" s="218" t="s">
        <v>2402</v>
      </c>
      <c r="VOM979" s="219">
        <v>42660</v>
      </c>
      <c r="VON979" s="204" t="s">
        <v>34</v>
      </c>
      <c r="VOO979" s="82" t="s">
        <v>2403</v>
      </c>
      <c r="VOP979" s="219">
        <v>42754</v>
      </c>
      <c r="VOQ979" s="220">
        <v>222311</v>
      </c>
      <c r="VOR979" s="219">
        <v>42765</v>
      </c>
      <c r="VOS979" s="103"/>
      <c r="VOT979" s="104" t="s">
        <v>30</v>
      </c>
      <c r="VOU979" s="76" t="s">
        <v>341</v>
      </c>
      <c r="VOV979" s="76" t="s">
        <v>24</v>
      </c>
      <c r="VOW979" s="76" t="s">
        <v>300</v>
      </c>
      <c r="VOX979" s="104" t="s">
        <v>24</v>
      </c>
      <c r="VOY979" s="191">
        <v>131291732</v>
      </c>
      <c r="VOZ979" s="77" t="s">
        <v>2401</v>
      </c>
      <c r="VPA979" s="217">
        <v>2652858.2999999998</v>
      </c>
      <c r="VPB979" s="218" t="s">
        <v>2402</v>
      </c>
      <c r="VPC979" s="219">
        <v>42660</v>
      </c>
      <c r="VPD979" s="204" t="s">
        <v>34</v>
      </c>
      <c r="VPE979" s="82" t="s">
        <v>2403</v>
      </c>
      <c r="VPF979" s="219">
        <v>42754</v>
      </c>
      <c r="VPG979" s="220">
        <v>222311</v>
      </c>
      <c r="VPH979" s="219">
        <v>42765</v>
      </c>
      <c r="VPI979" s="103"/>
      <c r="VPJ979" s="104" t="s">
        <v>30</v>
      </c>
      <c r="VPK979" s="76" t="s">
        <v>341</v>
      </c>
      <c r="VPL979" s="76" t="s">
        <v>24</v>
      </c>
      <c r="VPM979" s="76" t="s">
        <v>300</v>
      </c>
      <c r="VPN979" s="104" t="s">
        <v>24</v>
      </c>
      <c r="VPO979" s="191">
        <v>131291732</v>
      </c>
      <c r="VPP979" s="77" t="s">
        <v>2401</v>
      </c>
      <c r="VPQ979" s="217">
        <v>2652858.2999999998</v>
      </c>
      <c r="VPR979" s="218" t="s">
        <v>2402</v>
      </c>
      <c r="VPS979" s="219">
        <v>42660</v>
      </c>
      <c r="VPT979" s="204" t="s">
        <v>34</v>
      </c>
      <c r="VPU979" s="82" t="s">
        <v>2403</v>
      </c>
      <c r="VPV979" s="219">
        <v>42754</v>
      </c>
      <c r="VPW979" s="220">
        <v>222311</v>
      </c>
      <c r="VPX979" s="219">
        <v>42765</v>
      </c>
      <c r="VPY979" s="103"/>
      <c r="VPZ979" s="104" t="s">
        <v>30</v>
      </c>
      <c r="VQA979" s="76" t="s">
        <v>341</v>
      </c>
      <c r="VQB979" s="76" t="s">
        <v>24</v>
      </c>
      <c r="VQC979" s="76" t="s">
        <v>300</v>
      </c>
      <c r="VQD979" s="104" t="s">
        <v>24</v>
      </c>
      <c r="VQE979" s="191">
        <v>131291732</v>
      </c>
      <c r="VQF979" s="77" t="s">
        <v>2401</v>
      </c>
      <c r="VQG979" s="217">
        <v>2652858.2999999998</v>
      </c>
      <c r="VQH979" s="218" t="s">
        <v>2402</v>
      </c>
      <c r="VQI979" s="219">
        <v>42660</v>
      </c>
      <c r="VQJ979" s="204" t="s">
        <v>34</v>
      </c>
      <c r="VQK979" s="82" t="s">
        <v>2403</v>
      </c>
      <c r="VQL979" s="219">
        <v>42754</v>
      </c>
      <c r="VQM979" s="220">
        <v>222311</v>
      </c>
      <c r="VQN979" s="219">
        <v>42765</v>
      </c>
      <c r="VQO979" s="103"/>
      <c r="VQP979" s="104" t="s">
        <v>30</v>
      </c>
      <c r="VQQ979" s="76" t="s">
        <v>341</v>
      </c>
      <c r="VQR979" s="76" t="s">
        <v>24</v>
      </c>
      <c r="VQS979" s="76" t="s">
        <v>300</v>
      </c>
      <c r="VQT979" s="104" t="s">
        <v>24</v>
      </c>
      <c r="VQU979" s="191">
        <v>131291732</v>
      </c>
      <c r="VQV979" s="77" t="s">
        <v>2401</v>
      </c>
      <c r="VQW979" s="217">
        <v>2652858.2999999998</v>
      </c>
      <c r="VQX979" s="218" t="s">
        <v>2402</v>
      </c>
      <c r="VQY979" s="219">
        <v>42660</v>
      </c>
      <c r="VQZ979" s="204" t="s">
        <v>34</v>
      </c>
      <c r="VRA979" s="82" t="s">
        <v>2403</v>
      </c>
      <c r="VRB979" s="219">
        <v>42754</v>
      </c>
      <c r="VRC979" s="220">
        <v>222311</v>
      </c>
      <c r="VRD979" s="219">
        <v>42765</v>
      </c>
      <c r="VRE979" s="103"/>
      <c r="VRF979" s="104" t="s">
        <v>30</v>
      </c>
      <c r="VRG979" s="76" t="s">
        <v>341</v>
      </c>
      <c r="VRH979" s="76" t="s">
        <v>24</v>
      </c>
      <c r="VRI979" s="76" t="s">
        <v>300</v>
      </c>
      <c r="VRJ979" s="104" t="s">
        <v>24</v>
      </c>
      <c r="VRK979" s="191">
        <v>131291732</v>
      </c>
      <c r="VRL979" s="77" t="s">
        <v>2401</v>
      </c>
      <c r="VRM979" s="217">
        <v>2652858.2999999998</v>
      </c>
      <c r="VRN979" s="218" t="s">
        <v>2402</v>
      </c>
      <c r="VRO979" s="219">
        <v>42660</v>
      </c>
      <c r="VRP979" s="204" t="s">
        <v>34</v>
      </c>
      <c r="VRQ979" s="82" t="s">
        <v>2403</v>
      </c>
      <c r="VRR979" s="219">
        <v>42754</v>
      </c>
      <c r="VRS979" s="220">
        <v>222311</v>
      </c>
      <c r="VRT979" s="219">
        <v>42765</v>
      </c>
      <c r="VRU979" s="103"/>
      <c r="VRV979" s="104" t="s">
        <v>30</v>
      </c>
      <c r="VRW979" s="76" t="s">
        <v>341</v>
      </c>
      <c r="VRX979" s="76" t="s">
        <v>24</v>
      </c>
      <c r="VRY979" s="76" t="s">
        <v>300</v>
      </c>
      <c r="VRZ979" s="104" t="s">
        <v>24</v>
      </c>
      <c r="VSA979" s="191">
        <v>131291732</v>
      </c>
      <c r="VSB979" s="77" t="s">
        <v>2401</v>
      </c>
      <c r="VSC979" s="217">
        <v>2652858.2999999998</v>
      </c>
      <c r="VSD979" s="218" t="s">
        <v>2402</v>
      </c>
      <c r="VSE979" s="219">
        <v>42660</v>
      </c>
      <c r="VSF979" s="204" t="s">
        <v>34</v>
      </c>
      <c r="VSG979" s="82" t="s">
        <v>2403</v>
      </c>
      <c r="VSH979" s="219">
        <v>42754</v>
      </c>
      <c r="VSI979" s="220">
        <v>222311</v>
      </c>
      <c r="VSJ979" s="219">
        <v>42765</v>
      </c>
      <c r="VSK979" s="103"/>
      <c r="VSL979" s="104" t="s">
        <v>30</v>
      </c>
      <c r="VSM979" s="76" t="s">
        <v>341</v>
      </c>
      <c r="VSN979" s="76" t="s">
        <v>24</v>
      </c>
      <c r="VSO979" s="76" t="s">
        <v>300</v>
      </c>
      <c r="VSP979" s="104" t="s">
        <v>24</v>
      </c>
      <c r="VSQ979" s="191">
        <v>131291732</v>
      </c>
      <c r="VSR979" s="77" t="s">
        <v>2401</v>
      </c>
      <c r="VSS979" s="217">
        <v>2652858.2999999998</v>
      </c>
      <c r="VST979" s="218" t="s">
        <v>2402</v>
      </c>
      <c r="VSU979" s="219">
        <v>42660</v>
      </c>
      <c r="VSV979" s="204" t="s">
        <v>34</v>
      </c>
      <c r="VSW979" s="82" t="s">
        <v>2403</v>
      </c>
      <c r="VSX979" s="219">
        <v>42754</v>
      </c>
      <c r="VSY979" s="220">
        <v>222311</v>
      </c>
      <c r="VSZ979" s="219">
        <v>42765</v>
      </c>
      <c r="VTA979" s="103"/>
      <c r="VTB979" s="104" t="s">
        <v>30</v>
      </c>
      <c r="VTC979" s="76" t="s">
        <v>341</v>
      </c>
      <c r="VTD979" s="76" t="s">
        <v>24</v>
      </c>
      <c r="VTE979" s="76" t="s">
        <v>300</v>
      </c>
      <c r="VTF979" s="104" t="s">
        <v>24</v>
      </c>
      <c r="VTG979" s="191">
        <v>131291732</v>
      </c>
      <c r="VTH979" s="77" t="s">
        <v>2401</v>
      </c>
      <c r="VTI979" s="217">
        <v>2652858.2999999998</v>
      </c>
      <c r="VTJ979" s="218" t="s">
        <v>2402</v>
      </c>
      <c r="VTK979" s="219">
        <v>42660</v>
      </c>
      <c r="VTL979" s="204" t="s">
        <v>34</v>
      </c>
      <c r="VTM979" s="82" t="s">
        <v>2403</v>
      </c>
      <c r="VTN979" s="219">
        <v>42754</v>
      </c>
      <c r="VTO979" s="220">
        <v>222311</v>
      </c>
      <c r="VTP979" s="219">
        <v>42765</v>
      </c>
      <c r="VTQ979" s="103"/>
      <c r="VTR979" s="104" t="s">
        <v>30</v>
      </c>
      <c r="VTS979" s="76" t="s">
        <v>341</v>
      </c>
      <c r="VTT979" s="76" t="s">
        <v>24</v>
      </c>
      <c r="VTU979" s="76" t="s">
        <v>300</v>
      </c>
      <c r="VTV979" s="104" t="s">
        <v>24</v>
      </c>
      <c r="VTW979" s="191">
        <v>131291732</v>
      </c>
      <c r="VTX979" s="77" t="s">
        <v>2401</v>
      </c>
      <c r="VTY979" s="217">
        <v>2652858.2999999998</v>
      </c>
      <c r="VTZ979" s="218" t="s">
        <v>2402</v>
      </c>
      <c r="VUA979" s="219">
        <v>42660</v>
      </c>
      <c r="VUB979" s="204" t="s">
        <v>34</v>
      </c>
      <c r="VUC979" s="82" t="s">
        <v>2403</v>
      </c>
      <c r="VUD979" s="219">
        <v>42754</v>
      </c>
      <c r="VUE979" s="220">
        <v>222311</v>
      </c>
      <c r="VUF979" s="219">
        <v>42765</v>
      </c>
      <c r="VUG979" s="103"/>
      <c r="VUH979" s="104" t="s">
        <v>30</v>
      </c>
      <c r="VUI979" s="76" t="s">
        <v>341</v>
      </c>
      <c r="VUJ979" s="76" t="s">
        <v>24</v>
      </c>
      <c r="VUK979" s="76" t="s">
        <v>300</v>
      </c>
      <c r="VUL979" s="104" t="s">
        <v>24</v>
      </c>
      <c r="VUM979" s="191">
        <v>131291732</v>
      </c>
      <c r="VUN979" s="77" t="s">
        <v>2401</v>
      </c>
      <c r="VUO979" s="217">
        <v>2652858.2999999998</v>
      </c>
      <c r="VUP979" s="218" t="s">
        <v>2402</v>
      </c>
      <c r="VUQ979" s="219">
        <v>42660</v>
      </c>
      <c r="VUR979" s="204" t="s">
        <v>34</v>
      </c>
      <c r="VUS979" s="82" t="s">
        <v>2403</v>
      </c>
      <c r="VUT979" s="219">
        <v>42754</v>
      </c>
      <c r="VUU979" s="220">
        <v>222311</v>
      </c>
      <c r="VUV979" s="219">
        <v>42765</v>
      </c>
      <c r="VUW979" s="103"/>
      <c r="VUX979" s="104" t="s">
        <v>30</v>
      </c>
      <c r="VUY979" s="76" t="s">
        <v>341</v>
      </c>
      <c r="VUZ979" s="76" t="s">
        <v>24</v>
      </c>
      <c r="VVA979" s="76" t="s">
        <v>300</v>
      </c>
      <c r="VVB979" s="104" t="s">
        <v>24</v>
      </c>
      <c r="VVC979" s="191">
        <v>131291732</v>
      </c>
      <c r="VVD979" s="77" t="s">
        <v>2401</v>
      </c>
      <c r="VVE979" s="217">
        <v>2652858.2999999998</v>
      </c>
      <c r="VVF979" s="218" t="s">
        <v>2402</v>
      </c>
      <c r="VVG979" s="219">
        <v>42660</v>
      </c>
      <c r="VVH979" s="204" t="s">
        <v>34</v>
      </c>
      <c r="VVI979" s="82" t="s">
        <v>2403</v>
      </c>
      <c r="VVJ979" s="219">
        <v>42754</v>
      </c>
      <c r="VVK979" s="220">
        <v>222311</v>
      </c>
      <c r="VVL979" s="219">
        <v>42765</v>
      </c>
      <c r="VVM979" s="103"/>
      <c r="VVN979" s="104" t="s">
        <v>30</v>
      </c>
      <c r="VVO979" s="76" t="s">
        <v>341</v>
      </c>
      <c r="VVP979" s="76" t="s">
        <v>24</v>
      </c>
      <c r="VVQ979" s="76" t="s">
        <v>300</v>
      </c>
      <c r="VVR979" s="104" t="s">
        <v>24</v>
      </c>
      <c r="VVS979" s="191">
        <v>131291732</v>
      </c>
      <c r="VVT979" s="77" t="s">
        <v>2401</v>
      </c>
      <c r="VVU979" s="217">
        <v>2652858.2999999998</v>
      </c>
      <c r="VVV979" s="218" t="s">
        <v>2402</v>
      </c>
      <c r="VVW979" s="219">
        <v>42660</v>
      </c>
      <c r="VVX979" s="204" t="s">
        <v>34</v>
      </c>
      <c r="VVY979" s="82" t="s">
        <v>2403</v>
      </c>
      <c r="VVZ979" s="219">
        <v>42754</v>
      </c>
      <c r="VWA979" s="220">
        <v>222311</v>
      </c>
      <c r="VWB979" s="219">
        <v>42765</v>
      </c>
      <c r="VWC979" s="103"/>
      <c r="VWD979" s="104" t="s">
        <v>30</v>
      </c>
      <c r="VWE979" s="76" t="s">
        <v>341</v>
      </c>
      <c r="VWF979" s="76" t="s">
        <v>24</v>
      </c>
      <c r="VWG979" s="76" t="s">
        <v>300</v>
      </c>
      <c r="VWH979" s="104" t="s">
        <v>24</v>
      </c>
      <c r="VWI979" s="191">
        <v>131291732</v>
      </c>
      <c r="VWJ979" s="77" t="s">
        <v>2401</v>
      </c>
      <c r="VWK979" s="217">
        <v>2652858.2999999998</v>
      </c>
      <c r="VWL979" s="218" t="s">
        <v>2402</v>
      </c>
      <c r="VWM979" s="219">
        <v>42660</v>
      </c>
      <c r="VWN979" s="204" t="s">
        <v>34</v>
      </c>
      <c r="VWO979" s="82" t="s">
        <v>2403</v>
      </c>
      <c r="VWP979" s="219">
        <v>42754</v>
      </c>
      <c r="VWQ979" s="220">
        <v>222311</v>
      </c>
      <c r="VWR979" s="219">
        <v>42765</v>
      </c>
      <c r="VWS979" s="103"/>
      <c r="VWT979" s="104" t="s">
        <v>30</v>
      </c>
      <c r="VWU979" s="76" t="s">
        <v>341</v>
      </c>
      <c r="VWV979" s="76" t="s">
        <v>24</v>
      </c>
      <c r="VWW979" s="76" t="s">
        <v>300</v>
      </c>
      <c r="VWX979" s="104" t="s">
        <v>24</v>
      </c>
      <c r="VWY979" s="191">
        <v>131291732</v>
      </c>
      <c r="VWZ979" s="77" t="s">
        <v>2401</v>
      </c>
      <c r="VXA979" s="217">
        <v>2652858.2999999998</v>
      </c>
      <c r="VXB979" s="218" t="s">
        <v>2402</v>
      </c>
      <c r="VXC979" s="219">
        <v>42660</v>
      </c>
      <c r="VXD979" s="204" t="s">
        <v>34</v>
      </c>
      <c r="VXE979" s="82" t="s">
        <v>2403</v>
      </c>
      <c r="VXF979" s="219">
        <v>42754</v>
      </c>
      <c r="VXG979" s="220">
        <v>222311</v>
      </c>
      <c r="VXH979" s="219">
        <v>42765</v>
      </c>
      <c r="VXI979" s="103"/>
      <c r="VXJ979" s="104" t="s">
        <v>30</v>
      </c>
      <c r="VXK979" s="76" t="s">
        <v>341</v>
      </c>
      <c r="VXL979" s="76" t="s">
        <v>24</v>
      </c>
      <c r="VXM979" s="76" t="s">
        <v>300</v>
      </c>
      <c r="VXN979" s="104" t="s">
        <v>24</v>
      </c>
      <c r="VXO979" s="191">
        <v>131291732</v>
      </c>
      <c r="VXP979" s="77" t="s">
        <v>2401</v>
      </c>
      <c r="VXQ979" s="217">
        <v>2652858.2999999998</v>
      </c>
      <c r="VXR979" s="218" t="s">
        <v>2402</v>
      </c>
      <c r="VXS979" s="219">
        <v>42660</v>
      </c>
      <c r="VXT979" s="204" t="s">
        <v>34</v>
      </c>
      <c r="VXU979" s="82" t="s">
        <v>2403</v>
      </c>
      <c r="VXV979" s="219">
        <v>42754</v>
      </c>
      <c r="VXW979" s="220">
        <v>222311</v>
      </c>
      <c r="VXX979" s="219">
        <v>42765</v>
      </c>
      <c r="VXY979" s="103"/>
      <c r="VXZ979" s="104" t="s">
        <v>30</v>
      </c>
      <c r="VYA979" s="76" t="s">
        <v>341</v>
      </c>
      <c r="VYB979" s="76" t="s">
        <v>24</v>
      </c>
      <c r="VYC979" s="76" t="s">
        <v>300</v>
      </c>
      <c r="VYD979" s="104" t="s">
        <v>24</v>
      </c>
      <c r="VYE979" s="191">
        <v>131291732</v>
      </c>
      <c r="VYF979" s="77" t="s">
        <v>2401</v>
      </c>
      <c r="VYG979" s="217">
        <v>2652858.2999999998</v>
      </c>
      <c r="VYH979" s="218" t="s">
        <v>2402</v>
      </c>
      <c r="VYI979" s="219">
        <v>42660</v>
      </c>
      <c r="VYJ979" s="204" t="s">
        <v>34</v>
      </c>
      <c r="VYK979" s="82" t="s">
        <v>2403</v>
      </c>
      <c r="VYL979" s="219">
        <v>42754</v>
      </c>
      <c r="VYM979" s="220">
        <v>222311</v>
      </c>
      <c r="VYN979" s="219">
        <v>42765</v>
      </c>
      <c r="VYO979" s="103"/>
      <c r="VYP979" s="104" t="s">
        <v>30</v>
      </c>
      <c r="VYQ979" s="76" t="s">
        <v>341</v>
      </c>
      <c r="VYR979" s="76" t="s">
        <v>24</v>
      </c>
      <c r="VYS979" s="76" t="s">
        <v>300</v>
      </c>
      <c r="VYT979" s="104" t="s">
        <v>24</v>
      </c>
      <c r="VYU979" s="191">
        <v>131291732</v>
      </c>
      <c r="VYV979" s="77" t="s">
        <v>2401</v>
      </c>
      <c r="VYW979" s="217">
        <v>2652858.2999999998</v>
      </c>
      <c r="VYX979" s="218" t="s">
        <v>2402</v>
      </c>
      <c r="VYY979" s="219">
        <v>42660</v>
      </c>
      <c r="VYZ979" s="204" t="s">
        <v>34</v>
      </c>
      <c r="VZA979" s="82" t="s">
        <v>2403</v>
      </c>
      <c r="VZB979" s="219">
        <v>42754</v>
      </c>
      <c r="VZC979" s="220">
        <v>222311</v>
      </c>
      <c r="VZD979" s="219">
        <v>42765</v>
      </c>
      <c r="VZE979" s="103"/>
      <c r="VZF979" s="104" t="s">
        <v>30</v>
      </c>
      <c r="VZG979" s="76" t="s">
        <v>341</v>
      </c>
      <c r="VZH979" s="76" t="s">
        <v>24</v>
      </c>
      <c r="VZI979" s="76" t="s">
        <v>300</v>
      </c>
      <c r="VZJ979" s="104" t="s">
        <v>24</v>
      </c>
      <c r="VZK979" s="191">
        <v>131291732</v>
      </c>
      <c r="VZL979" s="77" t="s">
        <v>2401</v>
      </c>
      <c r="VZM979" s="217">
        <v>2652858.2999999998</v>
      </c>
      <c r="VZN979" s="218" t="s">
        <v>2402</v>
      </c>
      <c r="VZO979" s="219">
        <v>42660</v>
      </c>
      <c r="VZP979" s="204" t="s">
        <v>34</v>
      </c>
      <c r="VZQ979" s="82" t="s">
        <v>2403</v>
      </c>
      <c r="VZR979" s="219">
        <v>42754</v>
      </c>
      <c r="VZS979" s="220">
        <v>222311</v>
      </c>
      <c r="VZT979" s="219">
        <v>42765</v>
      </c>
      <c r="VZU979" s="103"/>
      <c r="VZV979" s="104" t="s">
        <v>30</v>
      </c>
      <c r="VZW979" s="76" t="s">
        <v>341</v>
      </c>
      <c r="VZX979" s="76" t="s">
        <v>24</v>
      </c>
      <c r="VZY979" s="76" t="s">
        <v>300</v>
      </c>
      <c r="VZZ979" s="104" t="s">
        <v>24</v>
      </c>
      <c r="WAA979" s="191">
        <v>131291732</v>
      </c>
      <c r="WAB979" s="77" t="s">
        <v>2401</v>
      </c>
      <c r="WAC979" s="217">
        <v>2652858.2999999998</v>
      </c>
      <c r="WAD979" s="218" t="s">
        <v>2402</v>
      </c>
      <c r="WAE979" s="219">
        <v>42660</v>
      </c>
      <c r="WAF979" s="204" t="s">
        <v>34</v>
      </c>
      <c r="WAG979" s="82" t="s">
        <v>2403</v>
      </c>
      <c r="WAH979" s="219">
        <v>42754</v>
      </c>
      <c r="WAI979" s="220">
        <v>222311</v>
      </c>
      <c r="WAJ979" s="219">
        <v>42765</v>
      </c>
      <c r="WAK979" s="103"/>
      <c r="WAL979" s="104" t="s">
        <v>30</v>
      </c>
      <c r="WAM979" s="76" t="s">
        <v>341</v>
      </c>
      <c r="WAN979" s="76" t="s">
        <v>24</v>
      </c>
      <c r="WAO979" s="76" t="s">
        <v>300</v>
      </c>
      <c r="WAP979" s="104" t="s">
        <v>24</v>
      </c>
      <c r="WAQ979" s="191">
        <v>131291732</v>
      </c>
      <c r="WAR979" s="77" t="s">
        <v>2401</v>
      </c>
      <c r="WAS979" s="217">
        <v>2652858.2999999998</v>
      </c>
      <c r="WAT979" s="218" t="s">
        <v>2402</v>
      </c>
      <c r="WAU979" s="219">
        <v>42660</v>
      </c>
      <c r="WAV979" s="204" t="s">
        <v>34</v>
      </c>
      <c r="WAW979" s="82" t="s">
        <v>2403</v>
      </c>
      <c r="WAX979" s="219">
        <v>42754</v>
      </c>
      <c r="WAY979" s="220">
        <v>222311</v>
      </c>
      <c r="WAZ979" s="219">
        <v>42765</v>
      </c>
      <c r="WBA979" s="103"/>
      <c r="WBB979" s="104" t="s">
        <v>30</v>
      </c>
      <c r="WBC979" s="76" t="s">
        <v>341</v>
      </c>
      <c r="WBD979" s="76" t="s">
        <v>24</v>
      </c>
      <c r="WBE979" s="76" t="s">
        <v>300</v>
      </c>
      <c r="WBF979" s="104" t="s">
        <v>24</v>
      </c>
      <c r="WBG979" s="191">
        <v>131291732</v>
      </c>
      <c r="WBH979" s="77" t="s">
        <v>2401</v>
      </c>
      <c r="WBI979" s="217">
        <v>2652858.2999999998</v>
      </c>
      <c r="WBJ979" s="218" t="s">
        <v>2402</v>
      </c>
      <c r="WBK979" s="219">
        <v>42660</v>
      </c>
      <c r="WBL979" s="204" t="s">
        <v>34</v>
      </c>
      <c r="WBM979" s="82" t="s">
        <v>2403</v>
      </c>
      <c r="WBN979" s="219">
        <v>42754</v>
      </c>
      <c r="WBO979" s="220">
        <v>222311</v>
      </c>
      <c r="WBP979" s="219">
        <v>42765</v>
      </c>
      <c r="WBQ979" s="103"/>
      <c r="WBR979" s="104" t="s">
        <v>30</v>
      </c>
      <c r="WBS979" s="76" t="s">
        <v>341</v>
      </c>
      <c r="WBT979" s="76" t="s">
        <v>24</v>
      </c>
      <c r="WBU979" s="76" t="s">
        <v>300</v>
      </c>
      <c r="WBV979" s="104" t="s">
        <v>24</v>
      </c>
      <c r="WBW979" s="191">
        <v>131291732</v>
      </c>
      <c r="WBX979" s="77" t="s">
        <v>2401</v>
      </c>
      <c r="WBY979" s="217">
        <v>2652858.2999999998</v>
      </c>
      <c r="WBZ979" s="218" t="s">
        <v>2402</v>
      </c>
      <c r="WCA979" s="219">
        <v>42660</v>
      </c>
      <c r="WCB979" s="204" t="s">
        <v>34</v>
      </c>
      <c r="WCC979" s="82" t="s">
        <v>2403</v>
      </c>
      <c r="WCD979" s="219">
        <v>42754</v>
      </c>
      <c r="WCE979" s="220">
        <v>222311</v>
      </c>
      <c r="WCF979" s="219">
        <v>42765</v>
      </c>
      <c r="WCG979" s="103"/>
      <c r="WCH979" s="104" t="s">
        <v>30</v>
      </c>
      <c r="WCI979" s="76" t="s">
        <v>341</v>
      </c>
      <c r="WCJ979" s="76" t="s">
        <v>24</v>
      </c>
      <c r="WCK979" s="76" t="s">
        <v>300</v>
      </c>
      <c r="WCL979" s="104" t="s">
        <v>24</v>
      </c>
      <c r="WCM979" s="191">
        <v>131291732</v>
      </c>
      <c r="WCN979" s="77" t="s">
        <v>2401</v>
      </c>
      <c r="WCO979" s="217">
        <v>2652858.2999999998</v>
      </c>
      <c r="WCP979" s="218" t="s">
        <v>2402</v>
      </c>
      <c r="WCQ979" s="219">
        <v>42660</v>
      </c>
      <c r="WCR979" s="204" t="s">
        <v>34</v>
      </c>
      <c r="WCS979" s="82" t="s">
        <v>2403</v>
      </c>
      <c r="WCT979" s="219">
        <v>42754</v>
      </c>
      <c r="WCU979" s="220">
        <v>222311</v>
      </c>
      <c r="WCV979" s="219">
        <v>42765</v>
      </c>
      <c r="WCW979" s="103"/>
      <c r="WCX979" s="104" t="s">
        <v>30</v>
      </c>
      <c r="WCY979" s="76" t="s">
        <v>341</v>
      </c>
      <c r="WCZ979" s="76" t="s">
        <v>24</v>
      </c>
      <c r="WDA979" s="76" t="s">
        <v>300</v>
      </c>
      <c r="WDB979" s="104" t="s">
        <v>24</v>
      </c>
      <c r="WDC979" s="191">
        <v>131291732</v>
      </c>
      <c r="WDD979" s="77" t="s">
        <v>2401</v>
      </c>
      <c r="WDE979" s="217">
        <v>2652858.2999999998</v>
      </c>
      <c r="WDF979" s="218" t="s">
        <v>2402</v>
      </c>
      <c r="WDG979" s="219">
        <v>42660</v>
      </c>
      <c r="WDH979" s="204" t="s">
        <v>34</v>
      </c>
      <c r="WDI979" s="82" t="s">
        <v>2403</v>
      </c>
      <c r="WDJ979" s="219">
        <v>42754</v>
      </c>
      <c r="WDK979" s="220">
        <v>222311</v>
      </c>
      <c r="WDL979" s="219">
        <v>42765</v>
      </c>
      <c r="WDM979" s="103"/>
      <c r="WDN979" s="104" t="s">
        <v>30</v>
      </c>
      <c r="WDO979" s="76" t="s">
        <v>341</v>
      </c>
      <c r="WDP979" s="76" t="s">
        <v>24</v>
      </c>
      <c r="WDQ979" s="76" t="s">
        <v>300</v>
      </c>
      <c r="WDR979" s="104" t="s">
        <v>24</v>
      </c>
      <c r="WDS979" s="191">
        <v>131291732</v>
      </c>
      <c r="WDT979" s="77" t="s">
        <v>2401</v>
      </c>
      <c r="WDU979" s="217">
        <v>2652858.2999999998</v>
      </c>
      <c r="WDV979" s="218" t="s">
        <v>2402</v>
      </c>
      <c r="WDW979" s="219">
        <v>42660</v>
      </c>
      <c r="WDX979" s="204" t="s">
        <v>34</v>
      </c>
      <c r="WDY979" s="82" t="s">
        <v>2403</v>
      </c>
      <c r="WDZ979" s="219">
        <v>42754</v>
      </c>
      <c r="WEA979" s="220">
        <v>222311</v>
      </c>
      <c r="WEB979" s="219">
        <v>42765</v>
      </c>
      <c r="WEC979" s="103"/>
      <c r="WED979" s="104" t="s">
        <v>30</v>
      </c>
      <c r="WEE979" s="76" t="s">
        <v>341</v>
      </c>
      <c r="WEF979" s="76" t="s">
        <v>24</v>
      </c>
      <c r="WEG979" s="76" t="s">
        <v>300</v>
      </c>
      <c r="WEH979" s="104" t="s">
        <v>24</v>
      </c>
      <c r="WEI979" s="191">
        <v>131291732</v>
      </c>
      <c r="WEJ979" s="77" t="s">
        <v>2401</v>
      </c>
      <c r="WEK979" s="217">
        <v>2652858.2999999998</v>
      </c>
      <c r="WEL979" s="218" t="s">
        <v>2402</v>
      </c>
      <c r="WEM979" s="219">
        <v>42660</v>
      </c>
      <c r="WEN979" s="204" t="s">
        <v>34</v>
      </c>
      <c r="WEO979" s="82" t="s">
        <v>2403</v>
      </c>
      <c r="WEP979" s="219">
        <v>42754</v>
      </c>
      <c r="WEQ979" s="220">
        <v>222311</v>
      </c>
      <c r="WER979" s="219">
        <v>42765</v>
      </c>
      <c r="WES979" s="103"/>
      <c r="WET979" s="104" t="s">
        <v>30</v>
      </c>
      <c r="WEU979" s="76" t="s">
        <v>341</v>
      </c>
      <c r="WEV979" s="76" t="s">
        <v>24</v>
      </c>
      <c r="WEW979" s="76" t="s">
        <v>300</v>
      </c>
      <c r="WEX979" s="104" t="s">
        <v>24</v>
      </c>
      <c r="WEY979" s="191">
        <v>131291732</v>
      </c>
      <c r="WEZ979" s="77" t="s">
        <v>2401</v>
      </c>
      <c r="WFA979" s="217">
        <v>2652858.2999999998</v>
      </c>
      <c r="WFB979" s="218" t="s">
        <v>2402</v>
      </c>
      <c r="WFC979" s="219">
        <v>42660</v>
      </c>
      <c r="WFD979" s="204" t="s">
        <v>34</v>
      </c>
      <c r="WFE979" s="82" t="s">
        <v>2403</v>
      </c>
      <c r="WFF979" s="219">
        <v>42754</v>
      </c>
      <c r="WFG979" s="220">
        <v>222311</v>
      </c>
      <c r="WFH979" s="219">
        <v>42765</v>
      </c>
      <c r="WFI979" s="103"/>
      <c r="WFJ979" s="104" t="s">
        <v>30</v>
      </c>
      <c r="WFK979" s="76" t="s">
        <v>341</v>
      </c>
      <c r="WFL979" s="76" t="s">
        <v>24</v>
      </c>
      <c r="WFM979" s="76" t="s">
        <v>300</v>
      </c>
      <c r="WFN979" s="104" t="s">
        <v>24</v>
      </c>
      <c r="WFO979" s="191">
        <v>131291732</v>
      </c>
      <c r="WFP979" s="77" t="s">
        <v>2401</v>
      </c>
      <c r="WFQ979" s="217">
        <v>2652858.2999999998</v>
      </c>
      <c r="WFR979" s="218" t="s">
        <v>2402</v>
      </c>
      <c r="WFS979" s="219">
        <v>42660</v>
      </c>
      <c r="WFT979" s="204" t="s">
        <v>34</v>
      </c>
      <c r="WFU979" s="82" t="s">
        <v>2403</v>
      </c>
      <c r="WFV979" s="219">
        <v>42754</v>
      </c>
      <c r="WFW979" s="220">
        <v>222311</v>
      </c>
      <c r="WFX979" s="219">
        <v>42765</v>
      </c>
      <c r="WFY979" s="103"/>
      <c r="WFZ979" s="104" t="s">
        <v>30</v>
      </c>
      <c r="WGA979" s="76" t="s">
        <v>341</v>
      </c>
      <c r="WGB979" s="76" t="s">
        <v>24</v>
      </c>
      <c r="WGC979" s="76" t="s">
        <v>300</v>
      </c>
      <c r="WGD979" s="104" t="s">
        <v>24</v>
      </c>
      <c r="WGE979" s="191">
        <v>131291732</v>
      </c>
      <c r="WGF979" s="77" t="s">
        <v>2401</v>
      </c>
      <c r="WGG979" s="217">
        <v>2652858.2999999998</v>
      </c>
      <c r="WGH979" s="218" t="s">
        <v>2402</v>
      </c>
      <c r="WGI979" s="219">
        <v>42660</v>
      </c>
      <c r="WGJ979" s="204" t="s">
        <v>34</v>
      </c>
      <c r="WGK979" s="82" t="s">
        <v>2403</v>
      </c>
      <c r="WGL979" s="219">
        <v>42754</v>
      </c>
      <c r="WGM979" s="220">
        <v>222311</v>
      </c>
      <c r="WGN979" s="219">
        <v>42765</v>
      </c>
      <c r="WGO979" s="103"/>
      <c r="WGP979" s="104" t="s">
        <v>30</v>
      </c>
      <c r="WGQ979" s="76" t="s">
        <v>341</v>
      </c>
      <c r="WGR979" s="76" t="s">
        <v>24</v>
      </c>
      <c r="WGS979" s="76" t="s">
        <v>300</v>
      </c>
      <c r="WGT979" s="104" t="s">
        <v>24</v>
      </c>
      <c r="WGU979" s="191">
        <v>131291732</v>
      </c>
      <c r="WGV979" s="77" t="s">
        <v>2401</v>
      </c>
      <c r="WGW979" s="217">
        <v>2652858.2999999998</v>
      </c>
      <c r="WGX979" s="218" t="s">
        <v>2402</v>
      </c>
      <c r="WGY979" s="219">
        <v>42660</v>
      </c>
      <c r="WGZ979" s="204" t="s">
        <v>34</v>
      </c>
      <c r="WHA979" s="82" t="s">
        <v>2403</v>
      </c>
      <c r="WHB979" s="219">
        <v>42754</v>
      </c>
      <c r="WHC979" s="220">
        <v>222311</v>
      </c>
      <c r="WHD979" s="219">
        <v>42765</v>
      </c>
      <c r="WHE979" s="103"/>
      <c r="WHF979" s="104" t="s">
        <v>30</v>
      </c>
      <c r="WHG979" s="76" t="s">
        <v>341</v>
      </c>
      <c r="WHH979" s="76" t="s">
        <v>24</v>
      </c>
      <c r="WHI979" s="76" t="s">
        <v>300</v>
      </c>
      <c r="WHJ979" s="104" t="s">
        <v>24</v>
      </c>
      <c r="WHK979" s="191">
        <v>131291732</v>
      </c>
      <c r="WHL979" s="77" t="s">
        <v>2401</v>
      </c>
      <c r="WHM979" s="217">
        <v>2652858.2999999998</v>
      </c>
      <c r="WHN979" s="218" t="s">
        <v>2402</v>
      </c>
      <c r="WHO979" s="219">
        <v>42660</v>
      </c>
      <c r="WHP979" s="204" t="s">
        <v>34</v>
      </c>
      <c r="WHQ979" s="82" t="s">
        <v>2403</v>
      </c>
      <c r="WHR979" s="219">
        <v>42754</v>
      </c>
      <c r="WHS979" s="220">
        <v>222311</v>
      </c>
      <c r="WHT979" s="219">
        <v>42765</v>
      </c>
      <c r="WHU979" s="103"/>
      <c r="WHV979" s="104" t="s">
        <v>30</v>
      </c>
      <c r="WHW979" s="76" t="s">
        <v>341</v>
      </c>
      <c r="WHX979" s="76" t="s">
        <v>24</v>
      </c>
      <c r="WHY979" s="76" t="s">
        <v>300</v>
      </c>
      <c r="WHZ979" s="104" t="s">
        <v>24</v>
      </c>
      <c r="WIA979" s="191">
        <v>131291732</v>
      </c>
      <c r="WIB979" s="77" t="s">
        <v>2401</v>
      </c>
      <c r="WIC979" s="217">
        <v>2652858.2999999998</v>
      </c>
      <c r="WID979" s="218" t="s">
        <v>2402</v>
      </c>
      <c r="WIE979" s="219">
        <v>42660</v>
      </c>
      <c r="WIF979" s="204" t="s">
        <v>34</v>
      </c>
      <c r="WIG979" s="82" t="s">
        <v>2403</v>
      </c>
      <c r="WIH979" s="219">
        <v>42754</v>
      </c>
      <c r="WII979" s="220">
        <v>222311</v>
      </c>
      <c r="WIJ979" s="219">
        <v>42765</v>
      </c>
      <c r="WIK979" s="103"/>
      <c r="WIL979" s="104" t="s">
        <v>30</v>
      </c>
      <c r="WIM979" s="76" t="s">
        <v>341</v>
      </c>
      <c r="WIN979" s="76" t="s">
        <v>24</v>
      </c>
      <c r="WIO979" s="76" t="s">
        <v>300</v>
      </c>
      <c r="WIP979" s="104" t="s">
        <v>24</v>
      </c>
      <c r="WIQ979" s="191">
        <v>131291732</v>
      </c>
      <c r="WIR979" s="77" t="s">
        <v>2401</v>
      </c>
      <c r="WIS979" s="217">
        <v>2652858.2999999998</v>
      </c>
      <c r="WIT979" s="218" t="s">
        <v>2402</v>
      </c>
      <c r="WIU979" s="219">
        <v>42660</v>
      </c>
      <c r="WIV979" s="204" t="s">
        <v>34</v>
      </c>
      <c r="WIW979" s="82" t="s">
        <v>2403</v>
      </c>
      <c r="WIX979" s="219">
        <v>42754</v>
      </c>
      <c r="WIY979" s="220">
        <v>222311</v>
      </c>
      <c r="WIZ979" s="219">
        <v>42765</v>
      </c>
      <c r="WJA979" s="103"/>
      <c r="WJB979" s="104" t="s">
        <v>30</v>
      </c>
      <c r="WJC979" s="76" t="s">
        <v>341</v>
      </c>
      <c r="WJD979" s="76" t="s">
        <v>24</v>
      </c>
      <c r="WJE979" s="76" t="s">
        <v>300</v>
      </c>
      <c r="WJF979" s="104" t="s">
        <v>24</v>
      </c>
      <c r="WJG979" s="191">
        <v>131291732</v>
      </c>
      <c r="WJH979" s="77" t="s">
        <v>2401</v>
      </c>
      <c r="WJI979" s="217">
        <v>2652858.2999999998</v>
      </c>
      <c r="WJJ979" s="218" t="s">
        <v>2402</v>
      </c>
      <c r="WJK979" s="219">
        <v>42660</v>
      </c>
      <c r="WJL979" s="204" t="s">
        <v>34</v>
      </c>
      <c r="WJM979" s="82" t="s">
        <v>2403</v>
      </c>
      <c r="WJN979" s="219">
        <v>42754</v>
      </c>
      <c r="WJO979" s="220">
        <v>222311</v>
      </c>
      <c r="WJP979" s="219">
        <v>42765</v>
      </c>
      <c r="WJQ979" s="103"/>
      <c r="WJR979" s="104" t="s">
        <v>30</v>
      </c>
      <c r="WJS979" s="76" t="s">
        <v>341</v>
      </c>
      <c r="WJT979" s="76" t="s">
        <v>24</v>
      </c>
      <c r="WJU979" s="76" t="s">
        <v>300</v>
      </c>
      <c r="WJV979" s="104" t="s">
        <v>24</v>
      </c>
      <c r="WJW979" s="191">
        <v>131291732</v>
      </c>
      <c r="WJX979" s="77" t="s">
        <v>2401</v>
      </c>
      <c r="WJY979" s="217">
        <v>2652858.2999999998</v>
      </c>
      <c r="WJZ979" s="218" t="s">
        <v>2402</v>
      </c>
      <c r="WKA979" s="219">
        <v>42660</v>
      </c>
      <c r="WKB979" s="204" t="s">
        <v>34</v>
      </c>
      <c r="WKC979" s="82" t="s">
        <v>2403</v>
      </c>
      <c r="WKD979" s="219">
        <v>42754</v>
      </c>
      <c r="WKE979" s="220">
        <v>222311</v>
      </c>
      <c r="WKF979" s="219">
        <v>42765</v>
      </c>
      <c r="WKG979" s="103"/>
      <c r="WKH979" s="104" t="s">
        <v>30</v>
      </c>
      <c r="WKI979" s="76" t="s">
        <v>341</v>
      </c>
      <c r="WKJ979" s="76" t="s">
        <v>24</v>
      </c>
      <c r="WKK979" s="76" t="s">
        <v>300</v>
      </c>
      <c r="WKL979" s="104" t="s">
        <v>24</v>
      </c>
      <c r="WKM979" s="191">
        <v>131291732</v>
      </c>
      <c r="WKN979" s="77" t="s">
        <v>2401</v>
      </c>
      <c r="WKO979" s="217">
        <v>2652858.2999999998</v>
      </c>
      <c r="WKP979" s="218" t="s">
        <v>2402</v>
      </c>
      <c r="WKQ979" s="219">
        <v>42660</v>
      </c>
      <c r="WKR979" s="204" t="s">
        <v>34</v>
      </c>
      <c r="WKS979" s="82" t="s">
        <v>2403</v>
      </c>
      <c r="WKT979" s="219">
        <v>42754</v>
      </c>
      <c r="WKU979" s="220">
        <v>222311</v>
      </c>
      <c r="WKV979" s="219">
        <v>42765</v>
      </c>
      <c r="WKW979" s="103"/>
      <c r="WKX979" s="104" t="s">
        <v>30</v>
      </c>
      <c r="WKY979" s="76" t="s">
        <v>341</v>
      </c>
      <c r="WKZ979" s="76" t="s">
        <v>24</v>
      </c>
      <c r="WLA979" s="76" t="s">
        <v>300</v>
      </c>
      <c r="WLB979" s="104" t="s">
        <v>24</v>
      </c>
      <c r="WLC979" s="191">
        <v>131291732</v>
      </c>
      <c r="WLD979" s="77" t="s">
        <v>2401</v>
      </c>
      <c r="WLE979" s="217">
        <v>2652858.2999999998</v>
      </c>
      <c r="WLF979" s="218" t="s">
        <v>2402</v>
      </c>
      <c r="WLG979" s="219">
        <v>42660</v>
      </c>
      <c r="WLH979" s="204" t="s">
        <v>34</v>
      </c>
      <c r="WLI979" s="82" t="s">
        <v>2403</v>
      </c>
      <c r="WLJ979" s="219">
        <v>42754</v>
      </c>
      <c r="WLK979" s="220">
        <v>222311</v>
      </c>
      <c r="WLL979" s="219">
        <v>42765</v>
      </c>
      <c r="WLM979" s="103"/>
      <c r="WLN979" s="104" t="s">
        <v>30</v>
      </c>
      <c r="WLO979" s="76" t="s">
        <v>341</v>
      </c>
      <c r="WLP979" s="76" t="s">
        <v>24</v>
      </c>
      <c r="WLQ979" s="76" t="s">
        <v>300</v>
      </c>
      <c r="WLR979" s="104" t="s">
        <v>24</v>
      </c>
      <c r="WLS979" s="191">
        <v>131291732</v>
      </c>
      <c r="WLT979" s="77" t="s">
        <v>2401</v>
      </c>
      <c r="WLU979" s="217">
        <v>2652858.2999999998</v>
      </c>
      <c r="WLV979" s="218" t="s">
        <v>2402</v>
      </c>
      <c r="WLW979" s="219">
        <v>42660</v>
      </c>
      <c r="WLX979" s="204" t="s">
        <v>34</v>
      </c>
      <c r="WLY979" s="82" t="s">
        <v>2403</v>
      </c>
      <c r="WLZ979" s="219">
        <v>42754</v>
      </c>
      <c r="WMA979" s="220">
        <v>222311</v>
      </c>
      <c r="WMB979" s="219">
        <v>42765</v>
      </c>
      <c r="WMC979" s="103"/>
      <c r="WMD979" s="104" t="s">
        <v>30</v>
      </c>
      <c r="WME979" s="76" t="s">
        <v>341</v>
      </c>
      <c r="WMF979" s="76" t="s">
        <v>24</v>
      </c>
      <c r="WMG979" s="76" t="s">
        <v>300</v>
      </c>
      <c r="WMH979" s="104" t="s">
        <v>24</v>
      </c>
      <c r="WMI979" s="191">
        <v>131291732</v>
      </c>
      <c r="WMJ979" s="77" t="s">
        <v>2401</v>
      </c>
      <c r="WMK979" s="217">
        <v>2652858.2999999998</v>
      </c>
      <c r="WML979" s="218" t="s">
        <v>2402</v>
      </c>
      <c r="WMM979" s="219">
        <v>42660</v>
      </c>
      <c r="WMN979" s="204" t="s">
        <v>34</v>
      </c>
      <c r="WMO979" s="82" t="s">
        <v>2403</v>
      </c>
      <c r="WMP979" s="219">
        <v>42754</v>
      </c>
      <c r="WMQ979" s="220">
        <v>222311</v>
      </c>
      <c r="WMR979" s="219">
        <v>42765</v>
      </c>
      <c r="WMS979" s="103"/>
      <c r="WMT979" s="104" t="s">
        <v>30</v>
      </c>
      <c r="WMU979" s="76" t="s">
        <v>341</v>
      </c>
      <c r="WMV979" s="76" t="s">
        <v>24</v>
      </c>
      <c r="WMW979" s="76" t="s">
        <v>300</v>
      </c>
      <c r="WMX979" s="104" t="s">
        <v>24</v>
      </c>
      <c r="WMY979" s="191">
        <v>131291732</v>
      </c>
      <c r="WMZ979" s="77" t="s">
        <v>2401</v>
      </c>
      <c r="WNA979" s="217">
        <v>2652858.2999999998</v>
      </c>
      <c r="WNB979" s="218" t="s">
        <v>2402</v>
      </c>
      <c r="WNC979" s="219">
        <v>42660</v>
      </c>
      <c r="WND979" s="204" t="s">
        <v>34</v>
      </c>
      <c r="WNE979" s="82" t="s">
        <v>2403</v>
      </c>
      <c r="WNF979" s="219">
        <v>42754</v>
      </c>
      <c r="WNG979" s="220">
        <v>222311</v>
      </c>
      <c r="WNH979" s="219">
        <v>42765</v>
      </c>
      <c r="WNI979" s="103"/>
      <c r="WNJ979" s="104" t="s">
        <v>30</v>
      </c>
      <c r="WNK979" s="76" t="s">
        <v>341</v>
      </c>
      <c r="WNL979" s="76" t="s">
        <v>24</v>
      </c>
      <c r="WNM979" s="76" t="s">
        <v>300</v>
      </c>
      <c r="WNN979" s="104" t="s">
        <v>24</v>
      </c>
      <c r="WNO979" s="191">
        <v>131291732</v>
      </c>
      <c r="WNP979" s="77" t="s">
        <v>2401</v>
      </c>
      <c r="WNQ979" s="217">
        <v>2652858.2999999998</v>
      </c>
      <c r="WNR979" s="218" t="s">
        <v>2402</v>
      </c>
      <c r="WNS979" s="219">
        <v>42660</v>
      </c>
      <c r="WNT979" s="204" t="s">
        <v>34</v>
      </c>
      <c r="WNU979" s="82" t="s">
        <v>2403</v>
      </c>
      <c r="WNV979" s="219">
        <v>42754</v>
      </c>
      <c r="WNW979" s="220">
        <v>222311</v>
      </c>
      <c r="WNX979" s="219">
        <v>42765</v>
      </c>
      <c r="WNY979" s="103"/>
      <c r="WNZ979" s="104" t="s">
        <v>30</v>
      </c>
      <c r="WOA979" s="76" t="s">
        <v>341</v>
      </c>
      <c r="WOB979" s="76" t="s">
        <v>24</v>
      </c>
      <c r="WOC979" s="76" t="s">
        <v>300</v>
      </c>
      <c r="WOD979" s="104" t="s">
        <v>24</v>
      </c>
      <c r="WOE979" s="191">
        <v>131291732</v>
      </c>
      <c r="WOF979" s="77" t="s">
        <v>2401</v>
      </c>
      <c r="WOG979" s="217">
        <v>2652858.2999999998</v>
      </c>
      <c r="WOH979" s="218" t="s">
        <v>2402</v>
      </c>
      <c r="WOI979" s="219">
        <v>42660</v>
      </c>
      <c r="WOJ979" s="204" t="s">
        <v>34</v>
      </c>
      <c r="WOK979" s="82" t="s">
        <v>2403</v>
      </c>
      <c r="WOL979" s="219">
        <v>42754</v>
      </c>
      <c r="WOM979" s="220">
        <v>222311</v>
      </c>
      <c r="WON979" s="219">
        <v>42765</v>
      </c>
      <c r="WOO979" s="103"/>
      <c r="WOP979" s="104" t="s">
        <v>30</v>
      </c>
      <c r="WOQ979" s="76" t="s">
        <v>341</v>
      </c>
      <c r="WOR979" s="76" t="s">
        <v>24</v>
      </c>
      <c r="WOS979" s="76" t="s">
        <v>300</v>
      </c>
      <c r="WOT979" s="104" t="s">
        <v>24</v>
      </c>
      <c r="WOU979" s="191">
        <v>131291732</v>
      </c>
      <c r="WOV979" s="77" t="s">
        <v>2401</v>
      </c>
      <c r="WOW979" s="217">
        <v>2652858.2999999998</v>
      </c>
      <c r="WOX979" s="218" t="s">
        <v>2402</v>
      </c>
      <c r="WOY979" s="219">
        <v>42660</v>
      </c>
      <c r="WOZ979" s="204" t="s">
        <v>34</v>
      </c>
      <c r="WPA979" s="82" t="s">
        <v>2403</v>
      </c>
      <c r="WPB979" s="219">
        <v>42754</v>
      </c>
      <c r="WPC979" s="220">
        <v>222311</v>
      </c>
      <c r="WPD979" s="219">
        <v>42765</v>
      </c>
      <c r="WPE979" s="103"/>
      <c r="WPF979" s="104" t="s">
        <v>30</v>
      </c>
      <c r="WPG979" s="76" t="s">
        <v>341</v>
      </c>
      <c r="WPH979" s="76" t="s">
        <v>24</v>
      </c>
      <c r="WPI979" s="76" t="s">
        <v>300</v>
      </c>
      <c r="WPJ979" s="104" t="s">
        <v>24</v>
      </c>
      <c r="WPK979" s="191">
        <v>131291732</v>
      </c>
      <c r="WPL979" s="77" t="s">
        <v>2401</v>
      </c>
      <c r="WPM979" s="217">
        <v>2652858.2999999998</v>
      </c>
      <c r="WPN979" s="218" t="s">
        <v>2402</v>
      </c>
      <c r="WPO979" s="219">
        <v>42660</v>
      </c>
      <c r="WPP979" s="204" t="s">
        <v>34</v>
      </c>
      <c r="WPQ979" s="82" t="s">
        <v>2403</v>
      </c>
      <c r="WPR979" s="219">
        <v>42754</v>
      </c>
      <c r="WPS979" s="220">
        <v>222311</v>
      </c>
      <c r="WPT979" s="219">
        <v>42765</v>
      </c>
      <c r="WPU979" s="103"/>
      <c r="WPV979" s="104" t="s">
        <v>30</v>
      </c>
      <c r="WPW979" s="76" t="s">
        <v>341</v>
      </c>
      <c r="WPX979" s="76" t="s">
        <v>24</v>
      </c>
      <c r="WPY979" s="76" t="s">
        <v>300</v>
      </c>
      <c r="WPZ979" s="104" t="s">
        <v>24</v>
      </c>
      <c r="WQA979" s="191">
        <v>131291732</v>
      </c>
      <c r="WQB979" s="77" t="s">
        <v>2401</v>
      </c>
      <c r="WQC979" s="217">
        <v>2652858.2999999998</v>
      </c>
      <c r="WQD979" s="218" t="s">
        <v>2402</v>
      </c>
      <c r="WQE979" s="219">
        <v>42660</v>
      </c>
      <c r="WQF979" s="204" t="s">
        <v>34</v>
      </c>
      <c r="WQG979" s="82" t="s">
        <v>2403</v>
      </c>
      <c r="WQH979" s="219">
        <v>42754</v>
      </c>
      <c r="WQI979" s="220">
        <v>222311</v>
      </c>
      <c r="WQJ979" s="219">
        <v>42765</v>
      </c>
      <c r="WQK979" s="103"/>
      <c r="WQL979" s="104" t="s">
        <v>30</v>
      </c>
      <c r="WQM979" s="76" t="s">
        <v>341</v>
      </c>
      <c r="WQN979" s="76" t="s">
        <v>24</v>
      </c>
      <c r="WQO979" s="76" t="s">
        <v>300</v>
      </c>
      <c r="WQP979" s="104" t="s">
        <v>24</v>
      </c>
      <c r="WQQ979" s="191">
        <v>131291732</v>
      </c>
      <c r="WQR979" s="77" t="s">
        <v>2401</v>
      </c>
      <c r="WQS979" s="217">
        <v>2652858.2999999998</v>
      </c>
      <c r="WQT979" s="218" t="s">
        <v>2402</v>
      </c>
      <c r="WQU979" s="219">
        <v>42660</v>
      </c>
      <c r="WQV979" s="204" t="s">
        <v>34</v>
      </c>
      <c r="WQW979" s="82" t="s">
        <v>2403</v>
      </c>
      <c r="WQX979" s="219">
        <v>42754</v>
      </c>
      <c r="WQY979" s="220">
        <v>222311</v>
      </c>
      <c r="WQZ979" s="219">
        <v>42765</v>
      </c>
      <c r="WRA979" s="103"/>
      <c r="WRB979" s="104" t="s">
        <v>30</v>
      </c>
      <c r="WRC979" s="76" t="s">
        <v>341</v>
      </c>
      <c r="WRD979" s="76" t="s">
        <v>24</v>
      </c>
      <c r="WRE979" s="76" t="s">
        <v>300</v>
      </c>
      <c r="WRF979" s="104" t="s">
        <v>24</v>
      </c>
      <c r="WRG979" s="191">
        <v>131291732</v>
      </c>
      <c r="WRH979" s="77" t="s">
        <v>2401</v>
      </c>
      <c r="WRI979" s="217">
        <v>2652858.2999999998</v>
      </c>
      <c r="WRJ979" s="218" t="s">
        <v>2402</v>
      </c>
      <c r="WRK979" s="219">
        <v>42660</v>
      </c>
      <c r="WRL979" s="204" t="s">
        <v>34</v>
      </c>
      <c r="WRM979" s="82" t="s">
        <v>2403</v>
      </c>
      <c r="WRN979" s="219">
        <v>42754</v>
      </c>
      <c r="WRO979" s="220">
        <v>222311</v>
      </c>
      <c r="WRP979" s="219">
        <v>42765</v>
      </c>
      <c r="WRQ979" s="103"/>
      <c r="WRR979" s="104" t="s">
        <v>30</v>
      </c>
      <c r="WRS979" s="76" t="s">
        <v>341</v>
      </c>
      <c r="WRT979" s="76" t="s">
        <v>24</v>
      </c>
      <c r="WRU979" s="76" t="s">
        <v>300</v>
      </c>
      <c r="WRV979" s="104" t="s">
        <v>24</v>
      </c>
      <c r="WRW979" s="191">
        <v>131291732</v>
      </c>
      <c r="WRX979" s="77" t="s">
        <v>2401</v>
      </c>
      <c r="WRY979" s="217">
        <v>2652858.2999999998</v>
      </c>
      <c r="WRZ979" s="218" t="s">
        <v>2402</v>
      </c>
      <c r="WSA979" s="219">
        <v>42660</v>
      </c>
      <c r="WSB979" s="204" t="s">
        <v>34</v>
      </c>
      <c r="WSC979" s="82" t="s">
        <v>2403</v>
      </c>
      <c r="WSD979" s="219">
        <v>42754</v>
      </c>
      <c r="WSE979" s="220">
        <v>222311</v>
      </c>
      <c r="WSF979" s="219">
        <v>42765</v>
      </c>
      <c r="WSG979" s="103"/>
      <c r="WSH979" s="104" t="s">
        <v>30</v>
      </c>
      <c r="WSI979" s="76" t="s">
        <v>341</v>
      </c>
      <c r="WSJ979" s="76" t="s">
        <v>24</v>
      </c>
      <c r="WSK979" s="76" t="s">
        <v>300</v>
      </c>
      <c r="WSL979" s="104" t="s">
        <v>24</v>
      </c>
      <c r="WSM979" s="191">
        <v>131291732</v>
      </c>
      <c r="WSN979" s="77" t="s">
        <v>2401</v>
      </c>
      <c r="WSO979" s="217">
        <v>2652858.2999999998</v>
      </c>
      <c r="WSP979" s="218" t="s">
        <v>2402</v>
      </c>
      <c r="WSQ979" s="219">
        <v>42660</v>
      </c>
      <c r="WSR979" s="204" t="s">
        <v>34</v>
      </c>
      <c r="WSS979" s="82" t="s">
        <v>2403</v>
      </c>
      <c r="WST979" s="219">
        <v>42754</v>
      </c>
      <c r="WSU979" s="220">
        <v>222311</v>
      </c>
      <c r="WSV979" s="219">
        <v>42765</v>
      </c>
      <c r="WSW979" s="103"/>
      <c r="WSX979" s="104" t="s">
        <v>30</v>
      </c>
      <c r="WSY979" s="76" t="s">
        <v>341</v>
      </c>
      <c r="WSZ979" s="76" t="s">
        <v>24</v>
      </c>
      <c r="WTA979" s="76" t="s">
        <v>300</v>
      </c>
      <c r="WTB979" s="104" t="s">
        <v>24</v>
      </c>
      <c r="WTC979" s="191">
        <v>131291732</v>
      </c>
      <c r="WTD979" s="77" t="s">
        <v>2401</v>
      </c>
      <c r="WTE979" s="217">
        <v>2652858.2999999998</v>
      </c>
      <c r="WTF979" s="218" t="s">
        <v>2402</v>
      </c>
      <c r="WTG979" s="219">
        <v>42660</v>
      </c>
      <c r="WTH979" s="204" t="s">
        <v>34</v>
      </c>
      <c r="WTI979" s="82" t="s">
        <v>2403</v>
      </c>
      <c r="WTJ979" s="219">
        <v>42754</v>
      </c>
      <c r="WTK979" s="220">
        <v>222311</v>
      </c>
      <c r="WTL979" s="219">
        <v>42765</v>
      </c>
      <c r="WTM979" s="103"/>
      <c r="WTN979" s="104" t="s">
        <v>30</v>
      </c>
      <c r="WTO979" s="76" t="s">
        <v>341</v>
      </c>
      <c r="WTP979" s="76" t="s">
        <v>24</v>
      </c>
      <c r="WTQ979" s="76" t="s">
        <v>300</v>
      </c>
      <c r="WTR979" s="104" t="s">
        <v>24</v>
      </c>
      <c r="WTS979" s="191">
        <v>131291732</v>
      </c>
      <c r="WTT979" s="77" t="s">
        <v>2401</v>
      </c>
      <c r="WTU979" s="217">
        <v>2652858.2999999998</v>
      </c>
      <c r="WTV979" s="218" t="s">
        <v>2402</v>
      </c>
      <c r="WTW979" s="219">
        <v>42660</v>
      </c>
      <c r="WTX979" s="204" t="s">
        <v>34</v>
      </c>
      <c r="WTY979" s="82" t="s">
        <v>2403</v>
      </c>
      <c r="WTZ979" s="219">
        <v>42754</v>
      </c>
      <c r="WUA979" s="220">
        <v>222311</v>
      </c>
      <c r="WUB979" s="219">
        <v>42765</v>
      </c>
      <c r="WUC979" s="103"/>
      <c r="WUD979" s="104" t="s">
        <v>30</v>
      </c>
      <c r="WUE979" s="76" t="s">
        <v>341</v>
      </c>
      <c r="WUF979" s="76" t="s">
        <v>24</v>
      </c>
      <c r="WUG979" s="76" t="s">
        <v>300</v>
      </c>
      <c r="WUH979" s="104" t="s">
        <v>24</v>
      </c>
      <c r="WUI979" s="191">
        <v>131291732</v>
      </c>
      <c r="WUJ979" s="77" t="s">
        <v>2401</v>
      </c>
      <c r="WUK979" s="217">
        <v>2652858.2999999998</v>
      </c>
      <c r="WUL979" s="218" t="s">
        <v>2402</v>
      </c>
      <c r="WUM979" s="219">
        <v>42660</v>
      </c>
      <c r="WUN979" s="204" t="s">
        <v>34</v>
      </c>
      <c r="WUO979" s="82" t="s">
        <v>2403</v>
      </c>
      <c r="WUP979" s="219">
        <v>42754</v>
      </c>
      <c r="WUQ979" s="220">
        <v>222311</v>
      </c>
      <c r="WUR979" s="219">
        <v>42765</v>
      </c>
      <c r="WUS979" s="103"/>
      <c r="WUT979" s="104" t="s">
        <v>30</v>
      </c>
      <c r="WUU979" s="76" t="s">
        <v>341</v>
      </c>
      <c r="WUV979" s="76" t="s">
        <v>24</v>
      </c>
      <c r="WUW979" s="76" t="s">
        <v>300</v>
      </c>
      <c r="WUX979" s="104" t="s">
        <v>24</v>
      </c>
      <c r="WUY979" s="191">
        <v>131291732</v>
      </c>
      <c r="WUZ979" s="77" t="s">
        <v>2401</v>
      </c>
      <c r="WVA979" s="217">
        <v>2652858.2999999998</v>
      </c>
      <c r="WVB979" s="218" t="s">
        <v>2402</v>
      </c>
      <c r="WVC979" s="219">
        <v>42660</v>
      </c>
      <c r="WVD979" s="204" t="s">
        <v>34</v>
      </c>
      <c r="WVE979" s="82" t="s">
        <v>2403</v>
      </c>
      <c r="WVF979" s="219">
        <v>42754</v>
      </c>
      <c r="WVG979" s="220">
        <v>222311</v>
      </c>
      <c r="WVH979" s="219">
        <v>42765</v>
      </c>
      <c r="WVI979" s="103"/>
      <c r="WVJ979" s="104" t="s">
        <v>30</v>
      </c>
      <c r="WVK979" s="76" t="s">
        <v>341</v>
      </c>
      <c r="WVL979" s="76" t="s">
        <v>24</v>
      </c>
      <c r="WVM979" s="76" t="s">
        <v>300</v>
      </c>
      <c r="WVN979" s="104" t="s">
        <v>24</v>
      </c>
      <c r="WVO979" s="191">
        <v>131291732</v>
      </c>
      <c r="WVP979" s="77" t="s">
        <v>2401</v>
      </c>
      <c r="WVQ979" s="217">
        <v>2652858.2999999998</v>
      </c>
      <c r="WVR979" s="218" t="s">
        <v>2402</v>
      </c>
      <c r="WVS979" s="219">
        <v>42660</v>
      </c>
      <c r="WVT979" s="204" t="s">
        <v>34</v>
      </c>
      <c r="WVU979" s="82" t="s">
        <v>2403</v>
      </c>
      <c r="WVV979" s="219">
        <v>42754</v>
      </c>
      <c r="WVW979" s="220">
        <v>222311</v>
      </c>
      <c r="WVX979" s="219">
        <v>42765</v>
      </c>
      <c r="WVY979" s="103"/>
      <c r="WVZ979" s="104" t="s">
        <v>30</v>
      </c>
      <c r="WWA979" s="76" t="s">
        <v>341</v>
      </c>
      <c r="WWB979" s="76" t="s">
        <v>24</v>
      </c>
      <c r="WWC979" s="76" t="s">
        <v>300</v>
      </c>
      <c r="WWD979" s="104" t="s">
        <v>24</v>
      </c>
      <c r="WWE979" s="191">
        <v>131291732</v>
      </c>
      <c r="WWF979" s="77" t="s">
        <v>2401</v>
      </c>
      <c r="WWG979" s="217">
        <v>2652858.2999999998</v>
      </c>
      <c r="WWH979" s="218" t="s">
        <v>2402</v>
      </c>
      <c r="WWI979" s="219">
        <v>42660</v>
      </c>
      <c r="WWJ979" s="204" t="s">
        <v>34</v>
      </c>
      <c r="WWK979" s="82" t="s">
        <v>2403</v>
      </c>
      <c r="WWL979" s="219">
        <v>42754</v>
      </c>
      <c r="WWM979" s="220">
        <v>222311</v>
      </c>
      <c r="WWN979" s="219">
        <v>42765</v>
      </c>
      <c r="WWO979" s="103"/>
      <c r="WWP979" s="104" t="s">
        <v>30</v>
      </c>
      <c r="WWQ979" s="76" t="s">
        <v>341</v>
      </c>
      <c r="WWR979" s="76" t="s">
        <v>24</v>
      </c>
      <c r="WWS979" s="76" t="s">
        <v>300</v>
      </c>
      <c r="WWT979" s="104" t="s">
        <v>24</v>
      </c>
      <c r="WWU979" s="191">
        <v>131291732</v>
      </c>
      <c r="WWV979" s="77" t="s">
        <v>2401</v>
      </c>
      <c r="WWW979" s="217">
        <v>2652858.2999999998</v>
      </c>
      <c r="WWX979" s="218" t="s">
        <v>2402</v>
      </c>
      <c r="WWY979" s="219">
        <v>42660</v>
      </c>
      <c r="WWZ979" s="204" t="s">
        <v>34</v>
      </c>
      <c r="WXA979" s="82" t="s">
        <v>2403</v>
      </c>
      <c r="WXB979" s="219">
        <v>42754</v>
      </c>
      <c r="WXC979" s="220">
        <v>222311</v>
      </c>
      <c r="WXD979" s="219">
        <v>42765</v>
      </c>
      <c r="WXE979" s="103"/>
      <c r="WXF979" s="104" t="s">
        <v>30</v>
      </c>
      <c r="WXG979" s="76" t="s">
        <v>341</v>
      </c>
      <c r="WXH979" s="76" t="s">
        <v>24</v>
      </c>
      <c r="WXI979" s="76" t="s">
        <v>300</v>
      </c>
      <c r="WXJ979" s="104" t="s">
        <v>24</v>
      </c>
      <c r="WXK979" s="191">
        <v>131291732</v>
      </c>
      <c r="WXL979" s="77" t="s">
        <v>2401</v>
      </c>
      <c r="WXM979" s="217">
        <v>2652858.2999999998</v>
      </c>
      <c r="WXN979" s="218" t="s">
        <v>2402</v>
      </c>
      <c r="WXO979" s="219">
        <v>42660</v>
      </c>
      <c r="WXP979" s="204" t="s">
        <v>34</v>
      </c>
      <c r="WXQ979" s="82" t="s">
        <v>2403</v>
      </c>
      <c r="WXR979" s="219">
        <v>42754</v>
      </c>
      <c r="WXS979" s="220">
        <v>222311</v>
      </c>
      <c r="WXT979" s="219">
        <v>42765</v>
      </c>
      <c r="WXU979" s="103"/>
      <c r="WXV979" s="104" t="s">
        <v>30</v>
      </c>
      <c r="WXW979" s="76" t="s">
        <v>341</v>
      </c>
      <c r="WXX979" s="76" t="s">
        <v>24</v>
      </c>
      <c r="WXY979" s="76" t="s">
        <v>300</v>
      </c>
      <c r="WXZ979" s="104" t="s">
        <v>24</v>
      </c>
      <c r="WYA979" s="191">
        <v>131291732</v>
      </c>
      <c r="WYB979" s="77" t="s">
        <v>2401</v>
      </c>
      <c r="WYC979" s="217">
        <v>2652858.2999999998</v>
      </c>
      <c r="WYD979" s="218" t="s">
        <v>2402</v>
      </c>
      <c r="WYE979" s="219">
        <v>42660</v>
      </c>
      <c r="WYF979" s="204" t="s">
        <v>34</v>
      </c>
      <c r="WYG979" s="82" t="s">
        <v>2403</v>
      </c>
      <c r="WYH979" s="219">
        <v>42754</v>
      </c>
      <c r="WYI979" s="220">
        <v>222311</v>
      </c>
      <c r="WYJ979" s="219">
        <v>42765</v>
      </c>
      <c r="WYK979" s="103"/>
      <c r="WYL979" s="104" t="s">
        <v>30</v>
      </c>
      <c r="WYM979" s="76" t="s">
        <v>341</v>
      </c>
      <c r="WYN979" s="76" t="s">
        <v>24</v>
      </c>
      <c r="WYO979" s="76" t="s">
        <v>300</v>
      </c>
      <c r="WYP979" s="104" t="s">
        <v>24</v>
      </c>
      <c r="WYQ979" s="191">
        <v>131291732</v>
      </c>
      <c r="WYR979" s="77" t="s">
        <v>2401</v>
      </c>
      <c r="WYS979" s="217">
        <v>2652858.2999999998</v>
      </c>
      <c r="WYT979" s="218" t="s">
        <v>2402</v>
      </c>
      <c r="WYU979" s="219">
        <v>42660</v>
      </c>
      <c r="WYV979" s="204" t="s">
        <v>34</v>
      </c>
      <c r="WYW979" s="82" t="s">
        <v>2403</v>
      </c>
      <c r="WYX979" s="219">
        <v>42754</v>
      </c>
      <c r="WYY979" s="220">
        <v>222311</v>
      </c>
      <c r="WYZ979" s="219">
        <v>42765</v>
      </c>
      <c r="WZA979" s="103"/>
      <c r="WZB979" s="104" t="s">
        <v>30</v>
      </c>
      <c r="WZC979" s="76" t="s">
        <v>341</v>
      </c>
      <c r="WZD979" s="76" t="s">
        <v>24</v>
      </c>
      <c r="WZE979" s="76" t="s">
        <v>300</v>
      </c>
      <c r="WZF979" s="104" t="s">
        <v>24</v>
      </c>
      <c r="WZG979" s="191">
        <v>131291732</v>
      </c>
      <c r="WZH979" s="77" t="s">
        <v>2401</v>
      </c>
      <c r="WZI979" s="217">
        <v>2652858.2999999998</v>
      </c>
      <c r="WZJ979" s="218" t="s">
        <v>2402</v>
      </c>
      <c r="WZK979" s="219">
        <v>42660</v>
      </c>
      <c r="WZL979" s="204" t="s">
        <v>34</v>
      </c>
      <c r="WZM979" s="82" t="s">
        <v>2403</v>
      </c>
      <c r="WZN979" s="219">
        <v>42754</v>
      </c>
      <c r="WZO979" s="220">
        <v>222311</v>
      </c>
      <c r="WZP979" s="219">
        <v>42765</v>
      </c>
      <c r="WZQ979" s="103"/>
      <c r="WZR979" s="104" t="s">
        <v>30</v>
      </c>
      <c r="WZS979" s="76" t="s">
        <v>341</v>
      </c>
      <c r="WZT979" s="76" t="s">
        <v>24</v>
      </c>
      <c r="WZU979" s="76" t="s">
        <v>300</v>
      </c>
      <c r="WZV979" s="104" t="s">
        <v>24</v>
      </c>
      <c r="WZW979" s="191">
        <v>131291732</v>
      </c>
      <c r="WZX979" s="77" t="s">
        <v>2401</v>
      </c>
      <c r="WZY979" s="217">
        <v>2652858.2999999998</v>
      </c>
      <c r="WZZ979" s="218" t="s">
        <v>2402</v>
      </c>
      <c r="XAA979" s="219">
        <v>42660</v>
      </c>
      <c r="XAB979" s="204" t="s">
        <v>34</v>
      </c>
      <c r="XAC979" s="82" t="s">
        <v>2403</v>
      </c>
      <c r="XAD979" s="219">
        <v>42754</v>
      </c>
      <c r="XAE979" s="220">
        <v>222311</v>
      </c>
      <c r="XAF979" s="219">
        <v>42765</v>
      </c>
      <c r="XAG979" s="103"/>
      <c r="XAH979" s="104" t="s">
        <v>30</v>
      </c>
      <c r="XAI979" s="76" t="s">
        <v>341</v>
      </c>
      <c r="XAJ979" s="76" t="s">
        <v>24</v>
      </c>
      <c r="XAK979" s="76" t="s">
        <v>300</v>
      </c>
      <c r="XAL979" s="104" t="s">
        <v>24</v>
      </c>
      <c r="XAM979" s="191">
        <v>131291732</v>
      </c>
      <c r="XAN979" s="77" t="s">
        <v>2401</v>
      </c>
      <c r="XAO979" s="217">
        <v>2652858.2999999998</v>
      </c>
      <c r="XAP979" s="218" t="s">
        <v>2402</v>
      </c>
      <c r="XAQ979" s="219">
        <v>42660</v>
      </c>
      <c r="XAR979" s="204" t="s">
        <v>34</v>
      </c>
      <c r="XAS979" s="82" t="s">
        <v>2403</v>
      </c>
      <c r="XAT979" s="219">
        <v>42754</v>
      </c>
      <c r="XAU979" s="220">
        <v>222311</v>
      </c>
      <c r="XAV979" s="219">
        <v>42765</v>
      </c>
      <c r="XAW979" s="103"/>
      <c r="XAX979" s="104" t="s">
        <v>30</v>
      </c>
      <c r="XAY979" s="76" t="s">
        <v>341</v>
      </c>
      <c r="XAZ979" s="76" t="s">
        <v>24</v>
      </c>
      <c r="XBA979" s="76" t="s">
        <v>300</v>
      </c>
      <c r="XBB979" s="104" t="s">
        <v>24</v>
      </c>
      <c r="XBC979" s="191">
        <v>131291732</v>
      </c>
      <c r="XBD979" s="77" t="s">
        <v>2401</v>
      </c>
      <c r="XBE979" s="217">
        <v>2652858.2999999998</v>
      </c>
      <c r="XBF979" s="218" t="s">
        <v>2402</v>
      </c>
      <c r="XBG979" s="219">
        <v>42660</v>
      </c>
      <c r="XBH979" s="204" t="s">
        <v>34</v>
      </c>
      <c r="XBI979" s="82" t="s">
        <v>2403</v>
      </c>
      <c r="XBJ979" s="219">
        <v>42754</v>
      </c>
      <c r="XBK979" s="220">
        <v>222311</v>
      </c>
      <c r="XBL979" s="219">
        <v>42765</v>
      </c>
      <c r="XBM979" s="103"/>
      <c r="XBN979" s="104" t="s">
        <v>30</v>
      </c>
      <c r="XBO979" s="76" t="s">
        <v>341</v>
      </c>
      <c r="XBP979" s="76" t="s">
        <v>24</v>
      </c>
      <c r="XBQ979" s="76" t="s">
        <v>300</v>
      </c>
      <c r="XBR979" s="104" t="s">
        <v>24</v>
      </c>
      <c r="XBS979" s="191">
        <v>131291732</v>
      </c>
      <c r="XBT979" s="77" t="s">
        <v>2401</v>
      </c>
      <c r="XBU979" s="217">
        <v>2652858.2999999998</v>
      </c>
      <c r="XBV979" s="218" t="s">
        <v>2402</v>
      </c>
      <c r="XBW979" s="219">
        <v>42660</v>
      </c>
      <c r="XBX979" s="204" t="s">
        <v>34</v>
      </c>
      <c r="XBY979" s="82" t="s">
        <v>2403</v>
      </c>
      <c r="XBZ979" s="219">
        <v>42754</v>
      </c>
      <c r="XCA979" s="220">
        <v>222311</v>
      </c>
      <c r="XCB979" s="219">
        <v>42765</v>
      </c>
      <c r="XCC979" s="103"/>
      <c r="XCD979" s="104" t="s">
        <v>30</v>
      </c>
      <c r="XCE979" s="76" t="s">
        <v>341</v>
      </c>
      <c r="XCF979" s="76" t="s">
        <v>24</v>
      </c>
      <c r="XCG979" s="76" t="s">
        <v>300</v>
      </c>
      <c r="XCH979" s="104" t="s">
        <v>24</v>
      </c>
      <c r="XCI979" s="191">
        <v>131291732</v>
      </c>
      <c r="XCJ979" s="77" t="s">
        <v>2401</v>
      </c>
      <c r="XCK979" s="217">
        <v>2652858.2999999998</v>
      </c>
      <c r="XCL979" s="218" t="s">
        <v>2402</v>
      </c>
      <c r="XCM979" s="219">
        <v>42660</v>
      </c>
      <c r="XCN979" s="204" t="s">
        <v>34</v>
      </c>
      <c r="XCO979" s="82" t="s">
        <v>2403</v>
      </c>
      <c r="XCP979" s="219">
        <v>42754</v>
      </c>
      <c r="XCQ979" s="220">
        <v>222311</v>
      </c>
      <c r="XCR979" s="219">
        <v>42765</v>
      </c>
      <c r="XCS979" s="103"/>
      <c r="XCT979" s="104" t="s">
        <v>30</v>
      </c>
      <c r="XCU979" s="76" t="s">
        <v>341</v>
      </c>
      <c r="XCV979" s="76" t="s">
        <v>24</v>
      </c>
      <c r="XCW979" s="76" t="s">
        <v>300</v>
      </c>
      <c r="XCX979" s="104" t="s">
        <v>24</v>
      </c>
      <c r="XCY979" s="191">
        <v>131291732</v>
      </c>
      <c r="XCZ979" s="77" t="s">
        <v>2401</v>
      </c>
      <c r="XDA979" s="217">
        <v>2652858.2999999998</v>
      </c>
      <c r="XDB979" s="218" t="s">
        <v>2402</v>
      </c>
      <c r="XDC979" s="219">
        <v>42660</v>
      </c>
      <c r="XDD979" s="204" t="s">
        <v>34</v>
      </c>
      <c r="XDE979" s="82" t="s">
        <v>2403</v>
      </c>
      <c r="XDF979" s="219">
        <v>42754</v>
      </c>
      <c r="XDG979" s="220">
        <v>222311</v>
      </c>
      <c r="XDH979" s="219">
        <v>42765</v>
      </c>
      <c r="XDI979" s="103"/>
      <c r="XDJ979" s="104" t="s">
        <v>30</v>
      </c>
      <c r="XDK979" s="76" t="s">
        <v>341</v>
      </c>
      <c r="XDL979" s="76" t="s">
        <v>24</v>
      </c>
      <c r="XDM979" s="76" t="s">
        <v>300</v>
      </c>
      <c r="XDN979" s="104" t="s">
        <v>24</v>
      </c>
      <c r="XDO979" s="191">
        <v>131291732</v>
      </c>
      <c r="XDP979" s="77" t="s">
        <v>2401</v>
      </c>
      <c r="XDQ979" s="217">
        <v>2652858.2999999998</v>
      </c>
      <c r="XDR979" s="218" t="s">
        <v>2402</v>
      </c>
      <c r="XDS979" s="219">
        <v>42660</v>
      </c>
      <c r="XDT979" s="204" t="s">
        <v>34</v>
      </c>
      <c r="XDU979" s="82" t="s">
        <v>2403</v>
      </c>
      <c r="XDV979" s="219">
        <v>42754</v>
      </c>
      <c r="XDW979" s="220">
        <v>222311</v>
      </c>
      <c r="XDX979" s="219">
        <v>42765</v>
      </c>
      <c r="XDY979" s="103"/>
      <c r="XDZ979" s="104" t="s">
        <v>30</v>
      </c>
      <c r="XEA979" s="76" t="s">
        <v>341</v>
      </c>
      <c r="XEB979" s="76" t="s">
        <v>24</v>
      </c>
      <c r="XEC979" s="76" t="s">
        <v>300</v>
      </c>
      <c r="XED979" s="104" t="s">
        <v>24</v>
      </c>
      <c r="XEE979" s="191">
        <v>131291732</v>
      </c>
      <c r="XEF979" s="77" t="s">
        <v>2401</v>
      </c>
      <c r="XEG979" s="217">
        <v>2652858.2999999998</v>
      </c>
      <c r="XEH979" s="218" t="s">
        <v>2402</v>
      </c>
      <c r="XEI979" s="219">
        <v>42660</v>
      </c>
      <c r="XEJ979" s="204" t="s">
        <v>34</v>
      </c>
      <c r="XEK979" s="82" t="s">
        <v>2403</v>
      </c>
      <c r="XEL979" s="219">
        <v>42754</v>
      </c>
      <c r="XEM979" s="220">
        <v>222311</v>
      </c>
      <c r="XEN979" s="219">
        <v>42765</v>
      </c>
      <c r="XEO979" s="103"/>
      <c r="XEP979" s="104" t="s">
        <v>30</v>
      </c>
      <c r="XEQ979" s="76" t="s">
        <v>341</v>
      </c>
      <c r="XER979" s="76" t="s">
        <v>24</v>
      </c>
      <c r="XES979" s="76" t="s">
        <v>300</v>
      </c>
      <c r="XET979" s="104" t="s">
        <v>24</v>
      </c>
      <c r="XEU979" s="191">
        <v>131291732</v>
      </c>
      <c r="XEV979" s="77" t="s">
        <v>2401</v>
      </c>
      <c r="XEW979" s="217">
        <v>2652858.2999999998</v>
      </c>
      <c r="XEX979" s="218" t="s">
        <v>2402</v>
      </c>
      <c r="XEY979" s="219">
        <v>42660</v>
      </c>
      <c r="XEZ979" s="204" t="s">
        <v>34</v>
      </c>
      <c r="XFA979" s="82" t="s">
        <v>2403</v>
      </c>
      <c r="XFB979" s="219">
        <v>42754</v>
      </c>
      <c r="XFC979" s="220">
        <v>222311</v>
      </c>
      <c r="XFD979" s="219">
        <v>42765</v>
      </c>
    </row>
    <row r="980" spans="1:16384" x14ac:dyDescent="0.25">
      <c r="A980" s="374" t="s">
        <v>23</v>
      </c>
      <c r="B980" s="104">
        <v>2</v>
      </c>
      <c r="C980" s="104">
        <v>6</v>
      </c>
      <c r="D980" s="104">
        <v>1</v>
      </c>
      <c r="E980" s="239">
        <v>3</v>
      </c>
      <c r="F980" s="104">
        <v>1</v>
      </c>
      <c r="G980" s="104" t="s">
        <v>2425</v>
      </c>
      <c r="H980" s="77" t="s">
        <v>2426</v>
      </c>
      <c r="I980" s="78">
        <v>3720566.94</v>
      </c>
      <c r="J980" s="79" t="s">
        <v>2533</v>
      </c>
      <c r="K980" s="343">
        <v>42552</v>
      </c>
      <c r="L980" s="81" t="s">
        <v>34</v>
      </c>
      <c r="M980" s="76" t="s">
        <v>1739</v>
      </c>
      <c r="N980" s="190">
        <v>42559</v>
      </c>
      <c r="O980" s="319" t="s">
        <v>2534</v>
      </c>
      <c r="P980" s="133">
        <v>42570</v>
      </c>
      <c r="Q980" s="294">
        <v>1</v>
      </c>
    </row>
    <row r="981" spans="1:16384" x14ac:dyDescent="0.25">
      <c r="A981" s="374" t="s">
        <v>23</v>
      </c>
      <c r="B981" s="104">
        <v>2</v>
      </c>
      <c r="C981" s="104">
        <v>6</v>
      </c>
      <c r="D981" s="104">
        <v>1</v>
      </c>
      <c r="E981" s="239">
        <v>3</v>
      </c>
      <c r="F981" s="104">
        <v>1</v>
      </c>
      <c r="G981" s="104" t="s">
        <v>336</v>
      </c>
      <c r="H981" s="77" t="s">
        <v>337</v>
      </c>
      <c r="I981" s="78">
        <v>1723953.45</v>
      </c>
      <c r="J981" s="79" t="s">
        <v>2535</v>
      </c>
      <c r="K981" s="343">
        <v>42594</v>
      </c>
      <c r="L981" s="81" t="s">
        <v>34</v>
      </c>
      <c r="M981" s="76">
        <v>1760</v>
      </c>
      <c r="N981" s="190">
        <v>42691</v>
      </c>
      <c r="O981" s="135" t="s">
        <v>2536</v>
      </c>
      <c r="P981" s="133">
        <v>42696</v>
      </c>
      <c r="Q981" s="294"/>
    </row>
    <row r="982" spans="1:16384" x14ac:dyDescent="0.25">
      <c r="A982" s="374" t="s">
        <v>23</v>
      </c>
      <c r="B982" s="104" t="s">
        <v>30</v>
      </c>
      <c r="C982" s="76" t="s">
        <v>341</v>
      </c>
      <c r="D982" s="76" t="s">
        <v>24</v>
      </c>
      <c r="E982" s="76" t="s">
        <v>300</v>
      </c>
      <c r="F982" s="104" t="s">
        <v>24</v>
      </c>
      <c r="G982" s="191">
        <v>131291732</v>
      </c>
      <c r="H982" s="77" t="s">
        <v>2401</v>
      </c>
      <c r="I982" s="217">
        <v>2652858.2999999998</v>
      </c>
      <c r="J982" s="218" t="s">
        <v>2402</v>
      </c>
      <c r="K982" s="352">
        <v>42660</v>
      </c>
      <c r="L982" s="204" t="s">
        <v>34</v>
      </c>
      <c r="M982" s="82" t="s">
        <v>2403</v>
      </c>
      <c r="N982" s="219">
        <v>42754</v>
      </c>
      <c r="O982" s="220">
        <v>222311</v>
      </c>
      <c r="P982" s="219">
        <v>42765</v>
      </c>
      <c r="Q982" s="294"/>
    </row>
    <row r="983" spans="1:16384" x14ac:dyDescent="0.25">
      <c r="A983" s="374" t="s">
        <v>23</v>
      </c>
      <c r="B983" s="104">
        <v>2</v>
      </c>
      <c r="C983" s="104">
        <v>6</v>
      </c>
      <c r="D983" s="104">
        <v>1</v>
      </c>
      <c r="E983" s="239">
        <v>3</v>
      </c>
      <c r="F983" s="104">
        <v>1</v>
      </c>
      <c r="G983" s="104"/>
      <c r="H983" s="77" t="s">
        <v>2537</v>
      </c>
      <c r="I983" s="78">
        <v>1458679.07</v>
      </c>
      <c r="J983" s="79" t="s">
        <v>2538</v>
      </c>
      <c r="K983" s="343">
        <v>42604</v>
      </c>
      <c r="L983" s="81" t="s">
        <v>34</v>
      </c>
      <c r="M983" s="76" t="s">
        <v>2539</v>
      </c>
      <c r="N983" s="190">
        <v>42767</v>
      </c>
      <c r="O983" s="319" t="s">
        <v>2540</v>
      </c>
      <c r="P983" s="133">
        <v>42769</v>
      </c>
      <c r="Q983" s="294">
        <v>1</v>
      </c>
    </row>
    <row r="984" spans="1:16384" x14ac:dyDescent="0.25">
      <c r="A984" s="374" t="s">
        <v>23</v>
      </c>
      <c r="B984" s="104">
        <v>2</v>
      </c>
      <c r="C984" s="104">
        <v>6</v>
      </c>
      <c r="D984" s="104">
        <v>1</v>
      </c>
      <c r="E984" s="239">
        <v>3</v>
      </c>
      <c r="F984" s="104">
        <v>1</v>
      </c>
      <c r="G984" s="104" t="s">
        <v>336</v>
      </c>
      <c r="H984" s="77" t="s">
        <v>337</v>
      </c>
      <c r="I984" s="78">
        <v>3819789.8</v>
      </c>
      <c r="J984" s="79" t="s">
        <v>2541</v>
      </c>
      <c r="K984" s="343">
        <v>42569</v>
      </c>
      <c r="L984" s="81" t="s">
        <v>34</v>
      </c>
      <c r="M984" s="76" t="s">
        <v>2403</v>
      </c>
      <c r="N984" s="190">
        <v>42754</v>
      </c>
      <c r="O984" s="135"/>
      <c r="P984" s="133"/>
      <c r="Q984" s="294"/>
    </row>
    <row r="985" spans="1:16384" x14ac:dyDescent="0.25">
      <c r="A985" s="372" t="s">
        <v>6</v>
      </c>
      <c r="B985" s="27">
        <v>2</v>
      </c>
      <c r="C985" s="27">
        <v>6</v>
      </c>
      <c r="D985" s="27">
        <v>1</v>
      </c>
      <c r="E985" s="27">
        <v>4</v>
      </c>
      <c r="F985" s="27">
        <v>1</v>
      </c>
      <c r="G985" s="28" t="s">
        <v>8</v>
      </c>
      <c r="H985" s="29" t="s">
        <v>2542</v>
      </c>
      <c r="I985" s="30">
        <f>SUM(I986:I988)</f>
        <v>1580374</v>
      </c>
      <c r="J985" s="31"/>
      <c r="K985" s="338"/>
      <c r="L985" s="33"/>
      <c r="M985" s="34"/>
      <c r="N985" s="225"/>
      <c r="O985" s="97" t="s">
        <v>22</v>
      </c>
      <c r="P985" s="35"/>
      <c r="Q985" s="294"/>
    </row>
    <row r="986" spans="1:16384" ht="25.5" x14ac:dyDescent="0.25">
      <c r="A986" s="374" t="s">
        <v>23</v>
      </c>
      <c r="B986" s="104">
        <v>2</v>
      </c>
      <c r="C986" s="104">
        <v>6</v>
      </c>
      <c r="D986" s="104">
        <v>1</v>
      </c>
      <c r="E986" s="104">
        <v>4</v>
      </c>
      <c r="F986" s="104">
        <v>1</v>
      </c>
      <c r="G986" s="104" t="s">
        <v>2336</v>
      </c>
      <c r="H986" s="208" t="s">
        <v>2302</v>
      </c>
      <c r="I986" s="78">
        <v>788830</v>
      </c>
      <c r="J986" s="218" t="s">
        <v>2337</v>
      </c>
      <c r="K986" s="352">
        <v>42506</v>
      </c>
      <c r="L986" s="81" t="s">
        <v>34</v>
      </c>
      <c r="M986" s="82" t="s">
        <v>2338</v>
      </c>
      <c r="N986" s="80">
        <v>42635</v>
      </c>
      <c r="O986" s="83">
        <v>214928</v>
      </c>
      <c r="P986" s="80">
        <v>42636</v>
      </c>
      <c r="Q986" s="294"/>
    </row>
    <row r="987" spans="1:16384" x14ac:dyDescent="0.25">
      <c r="A987" s="374" t="s">
        <v>23</v>
      </c>
      <c r="B987" s="104">
        <v>2</v>
      </c>
      <c r="C987" s="104">
        <v>6</v>
      </c>
      <c r="D987" s="104">
        <v>1</v>
      </c>
      <c r="E987" s="104">
        <v>4</v>
      </c>
      <c r="F987" s="104">
        <v>1</v>
      </c>
      <c r="G987" s="104" t="s">
        <v>2336</v>
      </c>
      <c r="H987" s="208" t="s">
        <v>2302</v>
      </c>
      <c r="I987" s="78">
        <v>729240</v>
      </c>
      <c r="J987" s="218" t="s">
        <v>2543</v>
      </c>
      <c r="K987" s="352">
        <v>42586</v>
      </c>
      <c r="L987" s="81" t="s">
        <v>34</v>
      </c>
      <c r="M987" s="82" t="s">
        <v>2544</v>
      </c>
      <c r="N987" s="80">
        <v>42635</v>
      </c>
      <c r="O987" s="83">
        <v>214928</v>
      </c>
      <c r="P987" s="80">
        <v>42636</v>
      </c>
      <c r="Q987" s="294"/>
    </row>
    <row r="988" spans="1:16384" x14ac:dyDescent="0.25">
      <c r="A988" s="374" t="s">
        <v>23</v>
      </c>
      <c r="B988" s="104">
        <v>2</v>
      </c>
      <c r="C988" s="104">
        <v>6</v>
      </c>
      <c r="D988" s="104">
        <v>1</v>
      </c>
      <c r="E988" s="104">
        <v>4</v>
      </c>
      <c r="F988" s="104">
        <v>1</v>
      </c>
      <c r="G988" s="104" t="s">
        <v>2545</v>
      </c>
      <c r="H988" s="208" t="s">
        <v>2546</v>
      </c>
      <c r="I988" s="78">
        <v>62304</v>
      </c>
      <c r="J988" s="218" t="s">
        <v>2547</v>
      </c>
      <c r="K988" s="352">
        <v>42752</v>
      </c>
      <c r="L988" s="81" t="s">
        <v>34</v>
      </c>
      <c r="M988" s="82" t="s">
        <v>2548</v>
      </c>
      <c r="N988" s="80">
        <v>42761</v>
      </c>
      <c r="O988" s="83"/>
      <c r="P988" s="80"/>
      <c r="Q988" s="294"/>
    </row>
    <row r="989" spans="1:16384" x14ac:dyDescent="0.25">
      <c r="A989" s="372" t="s">
        <v>6</v>
      </c>
      <c r="B989" s="27">
        <v>2</v>
      </c>
      <c r="C989" s="27">
        <v>6</v>
      </c>
      <c r="D989" s="27">
        <v>1</v>
      </c>
      <c r="E989" s="27">
        <v>9</v>
      </c>
      <c r="F989" s="27">
        <v>1</v>
      </c>
      <c r="G989" s="28" t="s">
        <v>8</v>
      </c>
      <c r="H989" s="29" t="s">
        <v>2549</v>
      </c>
      <c r="I989" s="30">
        <f>SUM(I990:I991)</f>
        <v>121152.31</v>
      </c>
      <c r="J989" s="31"/>
      <c r="K989" s="338"/>
      <c r="L989" s="33"/>
      <c r="M989" s="34"/>
      <c r="N989" s="247"/>
      <c r="O989" s="97" t="s">
        <v>22</v>
      </c>
      <c r="P989" s="100"/>
      <c r="Q989" s="294"/>
    </row>
    <row r="990" spans="1:16384" ht="25.5" x14ac:dyDescent="0.25">
      <c r="A990" s="374" t="s">
        <v>23</v>
      </c>
      <c r="B990" s="104">
        <v>2</v>
      </c>
      <c r="C990" s="104">
        <v>6</v>
      </c>
      <c r="D990" s="104">
        <v>1</v>
      </c>
      <c r="E990" s="104">
        <v>9</v>
      </c>
      <c r="F990" s="104">
        <v>1</v>
      </c>
      <c r="G990" s="104" t="s">
        <v>2201</v>
      </c>
      <c r="H990" s="77" t="s">
        <v>2202</v>
      </c>
      <c r="I990" s="131">
        <v>45650.01</v>
      </c>
      <c r="J990" s="79" t="s">
        <v>2203</v>
      </c>
      <c r="K990" s="343">
        <v>42412</v>
      </c>
      <c r="L990" s="81" t="s">
        <v>34</v>
      </c>
      <c r="M990" s="135" t="s">
        <v>2204</v>
      </c>
      <c r="N990" s="133">
        <v>42458</v>
      </c>
      <c r="O990" s="136">
        <v>200055</v>
      </c>
      <c r="P990" s="133">
        <v>42460</v>
      </c>
      <c r="Q990" s="294"/>
    </row>
    <row r="991" spans="1:16384" ht="25.5" x14ac:dyDescent="0.25">
      <c r="A991" s="374" t="s">
        <v>23</v>
      </c>
      <c r="B991" s="104">
        <v>2</v>
      </c>
      <c r="C991" s="104">
        <v>6</v>
      </c>
      <c r="D991" s="104">
        <v>1</v>
      </c>
      <c r="E991" s="104">
        <v>9</v>
      </c>
      <c r="F991" s="104">
        <v>1</v>
      </c>
      <c r="G991" s="104">
        <v>130360022</v>
      </c>
      <c r="H991" s="77" t="s">
        <v>478</v>
      </c>
      <c r="I991" s="78">
        <v>75502.3</v>
      </c>
      <c r="J991" s="79" t="s">
        <v>2168</v>
      </c>
      <c r="K991" s="343">
        <v>42565</v>
      </c>
      <c r="L991" s="81" t="s">
        <v>34</v>
      </c>
      <c r="M991" s="135" t="s">
        <v>2169</v>
      </c>
      <c r="N991" s="133">
        <v>42569</v>
      </c>
      <c r="O991" s="319" t="s">
        <v>2170</v>
      </c>
      <c r="P991" s="133">
        <v>42571</v>
      </c>
      <c r="Q991" s="294">
        <v>1</v>
      </c>
    </row>
    <row r="992" spans="1:16384" ht="25.5" x14ac:dyDescent="0.25">
      <c r="A992" s="372" t="s">
        <v>6</v>
      </c>
      <c r="B992" s="27">
        <v>2</v>
      </c>
      <c r="C992" s="27">
        <v>6</v>
      </c>
      <c r="D992" s="27">
        <v>2</v>
      </c>
      <c r="E992" s="27">
        <v>1</v>
      </c>
      <c r="F992" s="27">
        <v>1</v>
      </c>
      <c r="G992" s="28" t="s">
        <v>8</v>
      </c>
      <c r="H992" s="29" t="s">
        <v>2550</v>
      </c>
      <c r="I992" s="30">
        <f>SUM(I993:I994)</f>
        <v>185215.35999999999</v>
      </c>
      <c r="J992" s="31"/>
      <c r="K992" s="338"/>
      <c r="L992" s="33"/>
      <c r="M992" s="34"/>
      <c r="N992" s="247"/>
      <c r="O992" s="97" t="s">
        <v>22</v>
      </c>
      <c r="P992" s="100"/>
      <c r="Q992" s="294"/>
    </row>
    <row r="993" spans="1:17" ht="25.5" x14ac:dyDescent="0.25">
      <c r="A993" s="374" t="s">
        <v>23</v>
      </c>
      <c r="B993" s="104">
        <v>2</v>
      </c>
      <c r="C993" s="104">
        <v>6</v>
      </c>
      <c r="D993" s="104">
        <v>2</v>
      </c>
      <c r="E993" s="104">
        <v>1</v>
      </c>
      <c r="F993" s="104"/>
      <c r="G993" s="104" t="s">
        <v>2197</v>
      </c>
      <c r="H993" s="205" t="s">
        <v>2198</v>
      </c>
      <c r="I993" s="174">
        <v>18769.28</v>
      </c>
      <c r="J993" s="175" t="s">
        <v>2199</v>
      </c>
      <c r="K993" s="343">
        <v>42557</v>
      </c>
      <c r="L993" s="81" t="s">
        <v>34</v>
      </c>
      <c r="M993" s="82" t="s">
        <v>2200</v>
      </c>
      <c r="N993" s="80">
        <v>42586</v>
      </c>
      <c r="O993" s="317">
        <v>214547</v>
      </c>
      <c r="P993" s="80">
        <v>42629</v>
      </c>
      <c r="Q993" s="294">
        <v>1</v>
      </c>
    </row>
    <row r="994" spans="1:17" ht="25.5" x14ac:dyDescent="0.25">
      <c r="A994" s="374" t="s">
        <v>23</v>
      </c>
      <c r="B994" s="104">
        <v>2</v>
      </c>
      <c r="C994" s="104">
        <v>6</v>
      </c>
      <c r="D994" s="104">
        <v>2</v>
      </c>
      <c r="E994" s="239">
        <v>1</v>
      </c>
      <c r="F994" s="104">
        <v>1</v>
      </c>
      <c r="G994" s="104" t="s">
        <v>2525</v>
      </c>
      <c r="H994" s="77" t="s">
        <v>360</v>
      </c>
      <c r="I994" s="78">
        <v>166446.07999999999</v>
      </c>
      <c r="J994" s="79" t="s">
        <v>2526</v>
      </c>
      <c r="K994" s="343">
        <v>42346</v>
      </c>
      <c r="L994" s="81" t="s">
        <v>34</v>
      </c>
      <c r="M994" s="76" t="s">
        <v>2527</v>
      </c>
      <c r="N994" s="190">
        <v>42527</v>
      </c>
      <c r="O994" s="135" t="s">
        <v>2528</v>
      </c>
      <c r="P994" s="133">
        <v>42555</v>
      </c>
      <c r="Q994" s="294"/>
    </row>
    <row r="995" spans="1:17" x14ac:dyDescent="0.25">
      <c r="A995" s="372" t="s">
        <v>6</v>
      </c>
      <c r="B995" s="27">
        <v>2</v>
      </c>
      <c r="C995" s="27">
        <v>6</v>
      </c>
      <c r="D995" s="27">
        <v>2</v>
      </c>
      <c r="E995" s="27">
        <v>3</v>
      </c>
      <c r="F995" s="27">
        <v>1</v>
      </c>
      <c r="G995" s="28" t="s">
        <v>8</v>
      </c>
      <c r="H995" s="29" t="s">
        <v>2551</v>
      </c>
      <c r="I995" s="30">
        <f>SUM(I996:I997)</f>
        <v>192973.31</v>
      </c>
      <c r="J995" s="31"/>
      <c r="K995" s="338"/>
      <c r="L995" s="33"/>
      <c r="M995" s="34"/>
      <c r="N995" s="247"/>
      <c r="O995" s="97" t="s">
        <v>22</v>
      </c>
      <c r="P995" s="100"/>
      <c r="Q995" s="294"/>
    </row>
    <row r="996" spans="1:17" ht="25.5" x14ac:dyDescent="0.25">
      <c r="A996" s="374" t="s">
        <v>23</v>
      </c>
      <c r="B996" s="104">
        <v>2</v>
      </c>
      <c r="C996" s="191">
        <v>6</v>
      </c>
      <c r="D996" s="191">
        <v>2</v>
      </c>
      <c r="E996" s="191">
        <v>3</v>
      </c>
      <c r="F996" s="191"/>
      <c r="G996" s="191">
        <v>131217826</v>
      </c>
      <c r="H996" s="77" t="s">
        <v>473</v>
      </c>
      <c r="I996" s="78">
        <v>10177.5</v>
      </c>
      <c r="J996" s="79" t="s">
        <v>2290</v>
      </c>
      <c r="K996" s="343">
        <v>42552</v>
      </c>
      <c r="L996" s="81" t="s">
        <v>34</v>
      </c>
      <c r="M996" s="82" t="s">
        <v>2291</v>
      </c>
      <c r="N996" s="133"/>
      <c r="O996" s="322">
        <v>212205</v>
      </c>
      <c r="P996" s="133">
        <v>42601</v>
      </c>
      <c r="Q996" s="294">
        <v>1</v>
      </c>
    </row>
    <row r="997" spans="1:17" ht="25.5" x14ac:dyDescent="0.25">
      <c r="A997" s="374" t="s">
        <v>23</v>
      </c>
      <c r="B997" s="104">
        <v>2</v>
      </c>
      <c r="C997" s="104">
        <v>6</v>
      </c>
      <c r="D997" s="104">
        <v>2</v>
      </c>
      <c r="E997" s="104">
        <v>3</v>
      </c>
      <c r="F997" s="104"/>
      <c r="G997" s="104">
        <v>130360022</v>
      </c>
      <c r="H997" s="77" t="s">
        <v>478</v>
      </c>
      <c r="I997" s="78">
        <v>182795.81</v>
      </c>
      <c r="J997" s="79" t="s">
        <v>2168</v>
      </c>
      <c r="K997" s="343">
        <v>42565</v>
      </c>
      <c r="L997" s="81" t="s">
        <v>34</v>
      </c>
      <c r="M997" s="135" t="s">
        <v>2169</v>
      </c>
      <c r="N997" s="133">
        <v>42569</v>
      </c>
      <c r="O997" s="319" t="s">
        <v>2170</v>
      </c>
      <c r="P997" s="133">
        <v>42571</v>
      </c>
      <c r="Q997" s="294">
        <v>1</v>
      </c>
    </row>
    <row r="998" spans="1:17" x14ac:dyDescent="0.25">
      <c r="A998" s="372" t="s">
        <v>6</v>
      </c>
      <c r="B998" s="27">
        <v>2</v>
      </c>
      <c r="C998" s="27">
        <v>6</v>
      </c>
      <c r="D998" s="27">
        <v>2</v>
      </c>
      <c r="E998" s="27">
        <v>4</v>
      </c>
      <c r="F998" s="27">
        <v>1</v>
      </c>
      <c r="G998" s="28" t="s">
        <v>8</v>
      </c>
      <c r="H998" s="29" t="s">
        <v>2552</v>
      </c>
      <c r="I998" s="30">
        <f>SUM(I999:I1008)</f>
        <v>130531675.23999999</v>
      </c>
      <c r="J998" s="31"/>
      <c r="K998" s="338"/>
      <c r="L998" s="33"/>
      <c r="M998" s="34"/>
      <c r="N998" s="247"/>
      <c r="O998" s="97" t="s">
        <v>22</v>
      </c>
      <c r="P998" s="100"/>
      <c r="Q998" s="294"/>
    </row>
    <row r="999" spans="1:17" x14ac:dyDescent="0.25">
      <c r="A999" s="374" t="s">
        <v>23</v>
      </c>
      <c r="B999" s="104">
        <v>2</v>
      </c>
      <c r="C999" s="104">
        <v>6</v>
      </c>
      <c r="D999" s="104">
        <v>2</v>
      </c>
      <c r="E999" s="104">
        <v>4</v>
      </c>
      <c r="F999" s="104">
        <v>1</v>
      </c>
      <c r="G999" s="104" t="s">
        <v>2553</v>
      </c>
      <c r="H999" s="111" t="s">
        <v>2554</v>
      </c>
      <c r="I999" s="78">
        <v>3937258.8</v>
      </c>
      <c r="J999" s="79" t="s">
        <v>920</v>
      </c>
      <c r="K999" s="343">
        <v>42360</v>
      </c>
      <c r="L999" s="81" t="s">
        <v>34</v>
      </c>
      <c r="M999" s="135" t="s">
        <v>2555</v>
      </c>
      <c r="N999" s="133">
        <v>42492</v>
      </c>
      <c r="O999" s="135" t="s">
        <v>2556</v>
      </c>
      <c r="P999" s="133">
        <v>42535</v>
      </c>
      <c r="Q999" s="294"/>
    </row>
    <row r="1000" spans="1:17" ht="25.5" x14ac:dyDescent="0.25">
      <c r="A1000" s="374" t="s">
        <v>23</v>
      </c>
      <c r="B1000" s="104">
        <v>2</v>
      </c>
      <c r="C1000" s="104">
        <v>6</v>
      </c>
      <c r="D1000" s="104">
        <v>2</v>
      </c>
      <c r="E1000" s="104">
        <v>4</v>
      </c>
      <c r="F1000" s="104">
        <v>1</v>
      </c>
      <c r="G1000" s="76" t="s">
        <v>2557</v>
      </c>
      <c r="H1000" s="77" t="s">
        <v>418</v>
      </c>
      <c r="I1000" s="78">
        <v>105905944</v>
      </c>
      <c r="J1000" s="79" t="s">
        <v>2558</v>
      </c>
      <c r="K1000" s="343">
        <v>42522</v>
      </c>
      <c r="L1000" s="81" t="s">
        <v>2559</v>
      </c>
      <c r="M1000" s="135" t="s">
        <v>2560</v>
      </c>
      <c r="N1000" s="133" t="s">
        <v>2561</v>
      </c>
      <c r="O1000" s="319" t="s">
        <v>2562</v>
      </c>
      <c r="P1000" s="133">
        <v>42550</v>
      </c>
      <c r="Q1000" s="294">
        <v>1</v>
      </c>
    </row>
    <row r="1001" spans="1:17" ht="25.5" x14ac:dyDescent="0.25">
      <c r="A1001" s="374" t="s">
        <v>23</v>
      </c>
      <c r="B1001" s="104">
        <v>2</v>
      </c>
      <c r="C1001" s="104">
        <v>6</v>
      </c>
      <c r="D1001" s="104">
        <v>2</v>
      </c>
      <c r="E1001" s="104">
        <v>4</v>
      </c>
      <c r="F1001" s="104">
        <v>1</v>
      </c>
      <c r="G1001" s="104" t="s">
        <v>2525</v>
      </c>
      <c r="H1001" s="77" t="s">
        <v>360</v>
      </c>
      <c r="I1001" s="78">
        <v>762752</v>
      </c>
      <c r="J1001" s="79" t="s">
        <v>2526</v>
      </c>
      <c r="K1001" s="343">
        <v>42346</v>
      </c>
      <c r="L1001" s="81" t="s">
        <v>34</v>
      </c>
      <c r="M1001" s="76" t="s">
        <v>2527</v>
      </c>
      <c r="N1001" s="190">
        <v>42527</v>
      </c>
      <c r="O1001" s="135" t="s">
        <v>2528</v>
      </c>
      <c r="P1001" s="133">
        <v>42555</v>
      </c>
      <c r="Q1001" s="294"/>
    </row>
    <row r="1002" spans="1:17" ht="25.5" x14ac:dyDescent="0.25">
      <c r="A1002" s="374" t="s">
        <v>23</v>
      </c>
      <c r="B1002" s="104">
        <v>2</v>
      </c>
      <c r="C1002" s="104">
        <v>6</v>
      </c>
      <c r="D1002" s="104">
        <v>2</v>
      </c>
      <c r="E1002" s="104">
        <v>4</v>
      </c>
      <c r="F1002" s="104">
        <v>1</v>
      </c>
      <c r="G1002" s="104" t="s">
        <v>2563</v>
      </c>
      <c r="H1002" s="111" t="s">
        <v>2564</v>
      </c>
      <c r="I1002" s="78">
        <v>4392432</v>
      </c>
      <c r="J1002" s="79" t="s">
        <v>2565</v>
      </c>
      <c r="K1002" s="343">
        <v>42459</v>
      </c>
      <c r="L1002" s="81" t="s">
        <v>34</v>
      </c>
      <c r="M1002" s="135" t="s">
        <v>2566</v>
      </c>
      <c r="N1002" s="133">
        <v>42576</v>
      </c>
      <c r="O1002" s="135" t="s">
        <v>2567</v>
      </c>
      <c r="P1002" s="133">
        <v>42599</v>
      </c>
      <c r="Q1002" s="294"/>
    </row>
    <row r="1003" spans="1:17" x14ac:dyDescent="0.25">
      <c r="A1003" s="374" t="s">
        <v>23</v>
      </c>
      <c r="B1003" s="104">
        <v>2</v>
      </c>
      <c r="C1003" s="104">
        <v>6</v>
      </c>
      <c r="D1003" s="104">
        <v>2</v>
      </c>
      <c r="E1003" s="104">
        <v>4</v>
      </c>
      <c r="F1003" s="104">
        <v>1</v>
      </c>
      <c r="G1003" s="104" t="s">
        <v>2584</v>
      </c>
      <c r="H1003" s="111" t="s">
        <v>2585</v>
      </c>
      <c r="I1003" s="78">
        <v>3425000</v>
      </c>
      <c r="J1003" s="79" t="s">
        <v>2586</v>
      </c>
      <c r="K1003" s="343">
        <v>42424</v>
      </c>
      <c r="L1003" s="81" t="s">
        <v>34</v>
      </c>
      <c r="M1003" s="135" t="s">
        <v>2587</v>
      </c>
      <c r="N1003" s="133">
        <v>42597</v>
      </c>
      <c r="O1003" s="319" t="s">
        <v>2588</v>
      </c>
      <c r="P1003" s="133">
        <v>42606</v>
      </c>
      <c r="Q1003" s="294">
        <v>1</v>
      </c>
    </row>
    <row r="1004" spans="1:17" x14ac:dyDescent="0.25">
      <c r="A1004" s="374" t="s">
        <v>23</v>
      </c>
      <c r="B1004" s="104">
        <v>2</v>
      </c>
      <c r="C1004" s="104">
        <v>6</v>
      </c>
      <c r="D1004" s="104">
        <v>2</v>
      </c>
      <c r="E1004" s="104">
        <v>4</v>
      </c>
      <c r="F1004" s="104">
        <v>1</v>
      </c>
      <c r="G1004" s="104" t="s">
        <v>2577</v>
      </c>
      <c r="H1004" s="77" t="s">
        <v>302</v>
      </c>
      <c r="I1004" s="78">
        <v>2580424</v>
      </c>
      <c r="J1004" s="79" t="s">
        <v>423</v>
      </c>
      <c r="K1004" s="343">
        <v>42185</v>
      </c>
      <c r="L1004" s="81" t="s">
        <v>34</v>
      </c>
      <c r="M1004" s="135" t="s">
        <v>2578</v>
      </c>
      <c r="N1004" s="133">
        <v>42619</v>
      </c>
      <c r="O1004" s="319" t="s">
        <v>2579</v>
      </c>
      <c r="P1004" s="133">
        <v>42621</v>
      </c>
      <c r="Q1004" s="294">
        <v>1</v>
      </c>
    </row>
    <row r="1005" spans="1:17" x14ac:dyDescent="0.25">
      <c r="A1005" s="374" t="s">
        <v>23</v>
      </c>
      <c r="B1005" s="104">
        <v>2</v>
      </c>
      <c r="C1005" s="104">
        <v>6</v>
      </c>
      <c r="D1005" s="104">
        <v>2</v>
      </c>
      <c r="E1005" s="104">
        <v>4</v>
      </c>
      <c r="F1005" s="104">
        <v>1</v>
      </c>
      <c r="G1005" s="105" t="s">
        <v>306</v>
      </c>
      <c r="H1005" s="77" t="s">
        <v>307</v>
      </c>
      <c r="I1005" s="78">
        <v>3030400</v>
      </c>
      <c r="J1005" s="79" t="s">
        <v>2569</v>
      </c>
      <c r="K1005" s="343">
        <v>42600</v>
      </c>
      <c r="L1005" s="81" t="s">
        <v>34</v>
      </c>
      <c r="M1005" s="135" t="s">
        <v>2570</v>
      </c>
      <c r="N1005" s="133">
        <v>42619</v>
      </c>
      <c r="O1005" s="135" t="s">
        <v>2571</v>
      </c>
      <c r="P1005" s="133">
        <v>42625</v>
      </c>
      <c r="Q1005" s="294"/>
    </row>
    <row r="1006" spans="1:17" x14ac:dyDescent="0.25">
      <c r="A1006" s="374" t="s">
        <v>23</v>
      </c>
      <c r="B1006" s="104">
        <v>2</v>
      </c>
      <c r="C1006" s="104">
        <v>6</v>
      </c>
      <c r="D1006" s="104">
        <v>2</v>
      </c>
      <c r="E1006" s="104">
        <v>4</v>
      </c>
      <c r="F1006" s="104">
        <v>1</v>
      </c>
      <c r="G1006" s="104">
        <v>130849056</v>
      </c>
      <c r="H1006" s="77" t="s">
        <v>2510</v>
      </c>
      <c r="I1006" s="78">
        <v>3199670.3</v>
      </c>
      <c r="J1006" s="79" t="s">
        <v>406</v>
      </c>
      <c r="K1006" s="344">
        <v>42371</v>
      </c>
      <c r="L1006" s="81" t="s">
        <v>34</v>
      </c>
      <c r="M1006" s="82" t="s">
        <v>2568</v>
      </c>
      <c r="N1006" s="80">
        <v>42684</v>
      </c>
      <c r="O1006" s="83">
        <v>217688</v>
      </c>
      <c r="P1006" s="80">
        <v>42692</v>
      </c>
      <c r="Q1006" s="294"/>
    </row>
    <row r="1007" spans="1:17" x14ac:dyDescent="0.25">
      <c r="A1007" s="374" t="s">
        <v>23</v>
      </c>
      <c r="B1007" s="104">
        <v>2</v>
      </c>
      <c r="C1007" s="104">
        <v>6</v>
      </c>
      <c r="D1007" s="104">
        <v>2</v>
      </c>
      <c r="E1007" s="104">
        <v>4</v>
      </c>
      <c r="F1007" s="104">
        <v>1</v>
      </c>
      <c r="G1007" s="104" t="s">
        <v>2572</v>
      </c>
      <c r="H1007" s="77" t="s">
        <v>2573</v>
      </c>
      <c r="I1007" s="78">
        <v>2596496.54</v>
      </c>
      <c r="J1007" s="79" t="s">
        <v>2574</v>
      </c>
      <c r="K1007" s="343">
        <v>42163</v>
      </c>
      <c r="L1007" s="81" t="s">
        <v>34</v>
      </c>
      <c r="M1007" s="76" t="s">
        <v>2575</v>
      </c>
      <c r="N1007" s="190">
        <v>42691</v>
      </c>
      <c r="O1007" s="319" t="s">
        <v>2576</v>
      </c>
      <c r="P1007" s="133">
        <v>42703</v>
      </c>
      <c r="Q1007" s="294">
        <v>1</v>
      </c>
    </row>
    <row r="1008" spans="1:17" x14ac:dyDescent="0.25">
      <c r="A1008" s="374" t="s">
        <v>23</v>
      </c>
      <c r="B1008" s="104">
        <v>2</v>
      </c>
      <c r="C1008" s="104">
        <v>6</v>
      </c>
      <c r="D1008" s="104">
        <v>2</v>
      </c>
      <c r="E1008" s="104">
        <v>4</v>
      </c>
      <c r="F1008" s="104">
        <v>1</v>
      </c>
      <c r="G1008" s="104" t="s">
        <v>2580</v>
      </c>
      <c r="H1008" s="77" t="s">
        <v>2581</v>
      </c>
      <c r="I1008" s="78">
        <v>701297.6</v>
      </c>
      <c r="J1008" s="79" t="s">
        <v>2582</v>
      </c>
      <c r="K1008" s="343">
        <v>42522</v>
      </c>
      <c r="L1008" s="81" t="s">
        <v>2559</v>
      </c>
      <c r="M1008" s="135"/>
      <c r="N1008" s="133"/>
      <c r="O1008" s="135" t="s">
        <v>2583</v>
      </c>
      <c r="P1008" s="133">
        <v>42758</v>
      </c>
      <c r="Q1008" s="294"/>
    </row>
    <row r="1009" spans="1:17" x14ac:dyDescent="0.25">
      <c r="A1009" s="372" t="s">
        <v>6</v>
      </c>
      <c r="B1009" s="27">
        <v>2</v>
      </c>
      <c r="C1009" s="27">
        <v>6</v>
      </c>
      <c r="D1009" s="27">
        <v>4</v>
      </c>
      <c r="E1009" s="27">
        <v>1</v>
      </c>
      <c r="F1009" s="27">
        <v>1</v>
      </c>
      <c r="G1009" s="28" t="s">
        <v>8</v>
      </c>
      <c r="H1009" s="29" t="s">
        <v>2589</v>
      </c>
      <c r="I1009" s="30">
        <f>SUM(I1010:I1013)</f>
        <v>123720227.59999999</v>
      </c>
      <c r="J1009" s="31"/>
      <c r="K1009" s="338"/>
      <c r="L1009" s="33"/>
      <c r="M1009" s="34"/>
      <c r="N1009" s="225"/>
      <c r="O1009" s="97" t="s">
        <v>22</v>
      </c>
      <c r="P1009" s="100"/>
      <c r="Q1009" s="294"/>
    </row>
    <row r="1010" spans="1:17" x14ac:dyDescent="0.25">
      <c r="A1010" s="374" t="s">
        <v>23</v>
      </c>
      <c r="B1010" s="104">
        <v>2</v>
      </c>
      <c r="C1010" s="104">
        <v>6</v>
      </c>
      <c r="D1010" s="104">
        <v>4</v>
      </c>
      <c r="E1010" s="104">
        <v>1</v>
      </c>
      <c r="F1010" s="104">
        <v>1</v>
      </c>
      <c r="G1010" s="104" t="s">
        <v>2590</v>
      </c>
      <c r="H1010" s="77" t="s">
        <v>2591</v>
      </c>
      <c r="I1010" s="78">
        <v>2666114</v>
      </c>
      <c r="J1010" s="79" t="s">
        <v>1235</v>
      </c>
      <c r="K1010" s="343">
        <v>42220</v>
      </c>
      <c r="L1010" s="81" t="s">
        <v>34</v>
      </c>
      <c r="M1010" s="135" t="s">
        <v>2592</v>
      </c>
      <c r="N1010" s="133">
        <v>42300</v>
      </c>
      <c r="O1010" s="322">
        <v>183059</v>
      </c>
      <c r="P1010" s="133">
        <v>42310</v>
      </c>
      <c r="Q1010" s="294">
        <v>1</v>
      </c>
    </row>
    <row r="1011" spans="1:17" x14ac:dyDescent="0.25">
      <c r="A1011" s="374" t="s">
        <v>23</v>
      </c>
      <c r="B1011" s="104">
        <v>2</v>
      </c>
      <c r="C1011" s="104">
        <v>6</v>
      </c>
      <c r="D1011" s="104">
        <v>4</v>
      </c>
      <c r="E1011" s="104">
        <v>1</v>
      </c>
      <c r="F1011" s="104">
        <v>1</v>
      </c>
      <c r="G1011" s="104" t="s">
        <v>2593</v>
      </c>
      <c r="H1011" s="77" t="s">
        <v>2594</v>
      </c>
      <c r="I1011" s="78">
        <v>5026560</v>
      </c>
      <c r="J1011" s="79" t="s">
        <v>2595</v>
      </c>
      <c r="K1011" s="343">
        <v>42052</v>
      </c>
      <c r="L1011" s="81" t="s">
        <v>34</v>
      </c>
      <c r="M1011" s="135" t="s">
        <v>2596</v>
      </c>
      <c r="N1011" s="133" t="s">
        <v>2597</v>
      </c>
      <c r="O1011" s="322">
        <v>206758</v>
      </c>
      <c r="P1011" s="133">
        <v>42537</v>
      </c>
      <c r="Q1011" s="294">
        <v>1</v>
      </c>
    </row>
    <row r="1012" spans="1:17" x14ac:dyDescent="0.25">
      <c r="A1012" s="374" t="s">
        <v>23</v>
      </c>
      <c r="B1012" s="104">
        <v>2</v>
      </c>
      <c r="C1012" s="104">
        <v>6</v>
      </c>
      <c r="D1012" s="104">
        <v>4</v>
      </c>
      <c r="E1012" s="104">
        <v>1</v>
      </c>
      <c r="F1012" s="104">
        <v>1</v>
      </c>
      <c r="G1012" s="104" t="s">
        <v>2598</v>
      </c>
      <c r="H1012" s="77" t="s">
        <v>2599</v>
      </c>
      <c r="I1012" s="78">
        <v>58013776.799999997</v>
      </c>
      <c r="J1012" s="79" t="s">
        <v>2600</v>
      </c>
      <c r="K1012" s="343">
        <v>42769</v>
      </c>
      <c r="L1012" s="81" t="s">
        <v>34</v>
      </c>
      <c r="M1012" s="135" t="s">
        <v>2601</v>
      </c>
      <c r="N1012" s="133">
        <v>42530</v>
      </c>
      <c r="O1012" s="136">
        <v>222800</v>
      </c>
      <c r="P1012" s="133">
        <v>42769</v>
      </c>
      <c r="Q1012" s="294"/>
    </row>
    <row r="1013" spans="1:17" x14ac:dyDescent="0.25">
      <c r="A1013" s="374" t="s">
        <v>23</v>
      </c>
      <c r="B1013" s="104">
        <v>2</v>
      </c>
      <c r="C1013" s="104">
        <v>6</v>
      </c>
      <c r="D1013" s="104">
        <v>4</v>
      </c>
      <c r="E1013" s="104">
        <v>1</v>
      </c>
      <c r="F1013" s="104">
        <v>1</v>
      </c>
      <c r="G1013" s="104" t="s">
        <v>2602</v>
      </c>
      <c r="H1013" s="77" t="s">
        <v>2599</v>
      </c>
      <c r="I1013" s="78">
        <v>58013776.799999997</v>
      </c>
      <c r="J1013" s="79" t="s">
        <v>2600</v>
      </c>
      <c r="K1013" s="344">
        <v>42674</v>
      </c>
      <c r="L1013" s="81" t="s">
        <v>34</v>
      </c>
      <c r="M1013" s="135" t="s">
        <v>2601</v>
      </c>
      <c r="N1013" s="133">
        <v>42530</v>
      </c>
      <c r="O1013" s="136" t="s">
        <v>920</v>
      </c>
      <c r="P1013" s="133"/>
      <c r="Q1013" s="294"/>
    </row>
    <row r="1014" spans="1:17" x14ac:dyDescent="0.25">
      <c r="A1014" s="372" t="s">
        <v>6</v>
      </c>
      <c r="B1014" s="27">
        <v>2</v>
      </c>
      <c r="C1014" s="27">
        <v>6</v>
      </c>
      <c r="D1014" s="27">
        <v>4</v>
      </c>
      <c r="E1014" s="27">
        <v>2</v>
      </c>
      <c r="F1014" s="27">
        <v>1</v>
      </c>
      <c r="G1014" s="28" t="s">
        <v>8</v>
      </c>
      <c r="H1014" s="29" t="s">
        <v>2603</v>
      </c>
      <c r="I1014" s="30">
        <f>SUM(I1015:I1016)</f>
        <v>2592394.13</v>
      </c>
      <c r="J1014" s="31"/>
      <c r="K1014" s="338"/>
      <c r="L1014" s="33"/>
      <c r="M1014" s="34"/>
      <c r="N1014" s="225"/>
      <c r="O1014" s="97" t="s">
        <v>22</v>
      </c>
      <c r="P1014" s="100"/>
      <c r="Q1014" s="294"/>
    </row>
    <row r="1015" spans="1:17" x14ac:dyDescent="0.25">
      <c r="A1015" s="374" t="s">
        <v>23</v>
      </c>
      <c r="B1015" s="104">
        <v>2</v>
      </c>
      <c r="C1015" s="104">
        <v>6</v>
      </c>
      <c r="D1015" s="104">
        <v>4</v>
      </c>
      <c r="E1015" s="104">
        <v>2</v>
      </c>
      <c r="F1015" s="104">
        <v>1</v>
      </c>
      <c r="G1015" s="104" t="s">
        <v>1469</v>
      </c>
      <c r="H1015" s="77" t="s">
        <v>154</v>
      </c>
      <c r="I1015" s="78">
        <v>2496290</v>
      </c>
      <c r="J1015" s="79" t="s">
        <v>2604</v>
      </c>
      <c r="K1015" s="343">
        <v>42173</v>
      </c>
      <c r="L1015" s="81" t="s">
        <v>34</v>
      </c>
      <c r="M1015" s="82" t="s">
        <v>2605</v>
      </c>
      <c r="N1015" s="80">
        <v>42251</v>
      </c>
      <c r="O1015" s="83">
        <v>208551</v>
      </c>
      <c r="P1015" s="80">
        <v>42557</v>
      </c>
      <c r="Q1015" s="294"/>
    </row>
    <row r="1016" spans="1:17" x14ac:dyDescent="0.25">
      <c r="A1016" s="374" t="s">
        <v>23</v>
      </c>
      <c r="B1016" s="104">
        <v>2</v>
      </c>
      <c r="C1016" s="104">
        <v>6</v>
      </c>
      <c r="D1016" s="104">
        <v>4</v>
      </c>
      <c r="E1016" s="104">
        <v>2</v>
      </c>
      <c r="F1016" s="104">
        <v>1</v>
      </c>
      <c r="G1016" s="104" t="s">
        <v>2197</v>
      </c>
      <c r="H1016" s="77" t="s">
        <v>2198</v>
      </c>
      <c r="I1016" s="78">
        <v>96104.13</v>
      </c>
      <c r="J1016" s="79" t="s">
        <v>1493</v>
      </c>
      <c r="K1016" s="343">
        <v>42524</v>
      </c>
      <c r="L1016" s="81" t="s">
        <v>34</v>
      </c>
      <c r="M1016" s="82" t="s">
        <v>2606</v>
      </c>
      <c r="N1016" s="80">
        <v>42625</v>
      </c>
      <c r="O1016" s="317">
        <v>214575</v>
      </c>
      <c r="P1016" s="80">
        <v>42632</v>
      </c>
      <c r="Q1016" s="294">
        <v>1</v>
      </c>
    </row>
    <row r="1017" spans="1:17" x14ac:dyDescent="0.25">
      <c r="A1017" s="382" t="s">
        <v>23</v>
      </c>
      <c r="B1017" s="248" t="s">
        <v>30</v>
      </c>
      <c r="C1017" s="248" t="s">
        <v>341</v>
      </c>
      <c r="D1017" s="248" t="s">
        <v>331</v>
      </c>
      <c r="E1017" s="248" t="s">
        <v>24</v>
      </c>
      <c r="F1017" s="248" t="s">
        <v>24</v>
      </c>
      <c r="G1017" s="249" t="s">
        <v>8</v>
      </c>
      <c r="H1017" s="250" t="s">
        <v>2607</v>
      </c>
      <c r="I1017" s="30">
        <f>SUM(I1018:I1018)</f>
        <v>11019.11</v>
      </c>
      <c r="J1017" s="251"/>
      <c r="K1017" s="360"/>
      <c r="L1017" s="253"/>
      <c r="M1017" s="254"/>
      <c r="N1017" s="252"/>
      <c r="O1017" s="255"/>
      <c r="P1017" s="252"/>
      <c r="Q1017" s="294"/>
    </row>
    <row r="1018" spans="1:17" ht="25.5" x14ac:dyDescent="0.25">
      <c r="A1018" s="374" t="s">
        <v>23</v>
      </c>
      <c r="B1018" s="104" t="s">
        <v>30</v>
      </c>
      <c r="C1018" s="104" t="s">
        <v>341</v>
      </c>
      <c r="D1018" s="104" t="s">
        <v>331</v>
      </c>
      <c r="E1018" s="104" t="s">
        <v>24</v>
      </c>
      <c r="F1018" s="104" t="s">
        <v>24</v>
      </c>
      <c r="G1018" s="104" t="s">
        <v>2161</v>
      </c>
      <c r="H1018" s="77" t="s">
        <v>2162</v>
      </c>
      <c r="I1018" s="78">
        <v>11019.11</v>
      </c>
      <c r="J1018" s="79" t="s">
        <v>2163</v>
      </c>
      <c r="K1018" s="343">
        <v>42591</v>
      </c>
      <c r="L1018" s="81" t="s">
        <v>34</v>
      </c>
      <c r="M1018" s="82" t="s">
        <v>2164</v>
      </c>
      <c r="N1018" s="80">
        <v>42592</v>
      </c>
      <c r="O1018" s="317">
        <v>212312</v>
      </c>
      <c r="P1018" s="80">
        <v>42604</v>
      </c>
      <c r="Q1018" s="294">
        <v>1</v>
      </c>
    </row>
    <row r="1019" spans="1:17" x14ac:dyDescent="0.25">
      <c r="A1019" s="374"/>
      <c r="B1019" s="104"/>
      <c r="C1019" s="104"/>
      <c r="D1019" s="104"/>
      <c r="E1019" s="104"/>
      <c r="F1019" s="104"/>
      <c r="G1019" s="200"/>
      <c r="H1019" s="77"/>
      <c r="I1019" s="78"/>
      <c r="J1019" s="79"/>
      <c r="K1019" s="343"/>
      <c r="L1019" s="81"/>
      <c r="M1019" s="82"/>
      <c r="N1019" s="80"/>
      <c r="O1019" s="83"/>
      <c r="P1019" s="80"/>
      <c r="Q1019" s="294"/>
    </row>
    <row r="1020" spans="1:17" x14ac:dyDescent="0.25">
      <c r="A1020" s="382" t="s">
        <v>23</v>
      </c>
      <c r="B1020" s="248" t="s">
        <v>30</v>
      </c>
      <c r="C1020" s="248" t="s">
        <v>341</v>
      </c>
      <c r="D1020" s="248" t="s">
        <v>331</v>
      </c>
      <c r="E1020" s="248" t="s">
        <v>30</v>
      </c>
      <c r="F1020" s="248"/>
      <c r="G1020" s="28" t="s">
        <v>8</v>
      </c>
      <c r="H1020" s="250" t="s">
        <v>2608</v>
      </c>
      <c r="I1020" s="30" t="e">
        <f>SUM(#REF!)</f>
        <v>#REF!</v>
      </c>
      <c r="J1020" s="251"/>
      <c r="K1020" s="360"/>
      <c r="L1020" s="253"/>
      <c r="M1020" s="254"/>
      <c r="N1020" s="252"/>
      <c r="O1020" s="255"/>
      <c r="P1020" s="252"/>
      <c r="Q1020" s="294"/>
    </row>
    <row r="1021" spans="1:17" x14ac:dyDescent="0.25">
      <c r="A1021" s="372" t="s">
        <v>6</v>
      </c>
      <c r="B1021" s="27">
        <v>2</v>
      </c>
      <c r="C1021" s="27">
        <v>6</v>
      </c>
      <c r="D1021" s="27">
        <v>5</v>
      </c>
      <c r="E1021" s="27">
        <v>4</v>
      </c>
      <c r="F1021" s="27">
        <v>1</v>
      </c>
      <c r="G1021" s="28" t="s">
        <v>8</v>
      </c>
      <c r="H1021" s="29" t="s">
        <v>2609</v>
      </c>
      <c r="I1021" s="30">
        <f>+I1022</f>
        <v>2011138.9</v>
      </c>
      <c r="J1021" s="31"/>
      <c r="K1021" s="338"/>
      <c r="L1021" s="33"/>
      <c r="M1021" s="34"/>
      <c r="N1021" s="225"/>
      <c r="O1021" s="97" t="s">
        <v>22</v>
      </c>
      <c r="P1021" s="100"/>
      <c r="Q1021" s="294"/>
    </row>
    <row r="1022" spans="1:17" x14ac:dyDescent="0.25">
      <c r="A1022" s="374" t="s">
        <v>23</v>
      </c>
      <c r="B1022" s="104">
        <v>2</v>
      </c>
      <c r="C1022" s="104">
        <v>6</v>
      </c>
      <c r="D1022" s="104">
        <v>5</v>
      </c>
      <c r="E1022" s="104">
        <v>4</v>
      </c>
      <c r="F1022" s="104">
        <v>1</v>
      </c>
      <c r="G1022" s="104">
        <v>131155782</v>
      </c>
      <c r="H1022" s="77" t="s">
        <v>2195</v>
      </c>
      <c r="I1022" s="78">
        <v>2011138.9</v>
      </c>
      <c r="J1022" s="79" t="s">
        <v>406</v>
      </c>
      <c r="K1022" s="343">
        <v>42238</v>
      </c>
      <c r="L1022" s="81" t="s">
        <v>34</v>
      </c>
      <c r="M1022" s="82" t="s">
        <v>2610</v>
      </c>
      <c r="N1022" s="80">
        <v>42282</v>
      </c>
      <c r="O1022" s="83">
        <v>186049</v>
      </c>
      <c r="P1022" s="80">
        <v>42332</v>
      </c>
      <c r="Q1022" s="294"/>
    </row>
    <row r="1023" spans="1:17" x14ac:dyDescent="0.25">
      <c r="A1023" s="372" t="s">
        <v>6</v>
      </c>
      <c r="B1023" s="27">
        <v>2</v>
      </c>
      <c r="C1023" s="27">
        <v>6</v>
      </c>
      <c r="D1023" s="27">
        <v>5</v>
      </c>
      <c r="E1023" s="27">
        <v>5</v>
      </c>
      <c r="F1023" s="27">
        <v>1</v>
      </c>
      <c r="G1023" s="28" t="s">
        <v>8</v>
      </c>
      <c r="H1023" s="29" t="s">
        <v>2611</v>
      </c>
      <c r="I1023" s="30">
        <f>+I1024</f>
        <v>499140</v>
      </c>
      <c r="J1023" s="31"/>
      <c r="K1023" s="338"/>
      <c r="L1023" s="33"/>
      <c r="M1023" s="34"/>
      <c r="N1023" s="225"/>
      <c r="O1023" s="97" t="s">
        <v>22</v>
      </c>
      <c r="P1023" s="100"/>
      <c r="Q1023" s="294"/>
    </row>
    <row r="1024" spans="1:17" x14ac:dyDescent="0.25">
      <c r="A1024" s="374" t="s">
        <v>23</v>
      </c>
      <c r="B1024" s="104">
        <v>2</v>
      </c>
      <c r="C1024" s="104">
        <v>6</v>
      </c>
      <c r="D1024" s="104">
        <v>5</v>
      </c>
      <c r="E1024" s="104">
        <v>5</v>
      </c>
      <c r="F1024" s="104">
        <v>1</v>
      </c>
      <c r="G1024" s="104" t="s">
        <v>2612</v>
      </c>
      <c r="H1024" s="77" t="s">
        <v>2613</v>
      </c>
      <c r="I1024" s="78">
        <v>499140</v>
      </c>
      <c r="J1024" s="79" t="s">
        <v>227</v>
      </c>
      <c r="K1024" s="343">
        <v>42199</v>
      </c>
      <c r="L1024" s="81" t="s">
        <v>34</v>
      </c>
      <c r="M1024" s="135" t="s">
        <v>2614</v>
      </c>
      <c r="N1024" s="133">
        <v>42522</v>
      </c>
      <c r="O1024" s="136">
        <v>205896</v>
      </c>
      <c r="P1024" s="133">
        <v>42528</v>
      </c>
      <c r="Q1024" s="294"/>
    </row>
    <row r="1025" spans="1:17" ht="25.5" x14ac:dyDescent="0.25">
      <c r="A1025" s="372" t="s">
        <v>6</v>
      </c>
      <c r="B1025" s="27">
        <v>2</v>
      </c>
      <c r="C1025" s="27">
        <v>6</v>
      </c>
      <c r="D1025" s="27">
        <v>5</v>
      </c>
      <c r="E1025" s="27">
        <v>6</v>
      </c>
      <c r="F1025" s="27">
        <v>1</v>
      </c>
      <c r="G1025" s="28" t="s">
        <v>8</v>
      </c>
      <c r="H1025" s="29" t="s">
        <v>2615</v>
      </c>
      <c r="I1025" s="30">
        <f>SUM(I1026:I1027)</f>
        <v>2000999.99</v>
      </c>
      <c r="J1025" s="31"/>
      <c r="K1025" s="338"/>
      <c r="L1025" s="33"/>
      <c r="M1025" s="34"/>
      <c r="N1025" s="225"/>
      <c r="O1025" s="97" t="s">
        <v>22</v>
      </c>
      <c r="P1025" s="100"/>
      <c r="Q1025" s="294"/>
    </row>
    <row r="1026" spans="1:17" x14ac:dyDescent="0.25">
      <c r="A1026" s="374" t="s">
        <v>23</v>
      </c>
      <c r="B1026" s="104">
        <v>2</v>
      </c>
      <c r="C1026" s="104">
        <v>6</v>
      </c>
      <c r="D1026" s="104">
        <v>5</v>
      </c>
      <c r="E1026" s="104">
        <v>6</v>
      </c>
      <c r="F1026" s="104">
        <v>1</v>
      </c>
      <c r="G1026" s="104" t="s">
        <v>2616</v>
      </c>
      <c r="H1026" s="77" t="s">
        <v>2617</v>
      </c>
      <c r="I1026" s="78">
        <v>1475999.99</v>
      </c>
      <c r="J1026" s="79" t="s">
        <v>2618</v>
      </c>
      <c r="K1026" s="343">
        <v>42356</v>
      </c>
      <c r="L1026" s="81" t="s">
        <v>34</v>
      </c>
      <c r="M1026" s="135" t="s">
        <v>2619</v>
      </c>
      <c r="N1026" s="256">
        <v>42531</v>
      </c>
      <c r="O1026" s="136">
        <v>206438</v>
      </c>
      <c r="P1026" s="133">
        <v>42534</v>
      </c>
      <c r="Q1026" s="294"/>
    </row>
    <row r="1027" spans="1:17" x14ac:dyDescent="0.25">
      <c r="A1027" s="374" t="s">
        <v>23</v>
      </c>
      <c r="B1027" s="104">
        <v>2</v>
      </c>
      <c r="C1027" s="104">
        <v>6</v>
      </c>
      <c r="D1027" s="104">
        <v>5</v>
      </c>
      <c r="E1027" s="104">
        <v>6</v>
      </c>
      <c r="F1027" s="104">
        <v>1</v>
      </c>
      <c r="G1027" s="104" t="s">
        <v>2620</v>
      </c>
      <c r="H1027" s="77" t="s">
        <v>2621</v>
      </c>
      <c r="I1027" s="78">
        <v>525000</v>
      </c>
      <c r="J1027" s="79" t="s">
        <v>227</v>
      </c>
      <c r="K1027" s="343">
        <v>41859</v>
      </c>
      <c r="L1027" s="81" t="s">
        <v>34</v>
      </c>
      <c r="M1027" s="135" t="s">
        <v>2622</v>
      </c>
      <c r="N1027" s="133"/>
      <c r="O1027" s="322">
        <v>205711</v>
      </c>
      <c r="P1027" s="133">
        <v>42524</v>
      </c>
      <c r="Q1027" s="294">
        <v>1</v>
      </c>
    </row>
    <row r="1028" spans="1:17" x14ac:dyDescent="0.25">
      <c r="A1028" s="372" t="s">
        <v>6</v>
      </c>
      <c r="B1028" s="27">
        <v>2</v>
      </c>
      <c r="C1028" s="27">
        <v>6</v>
      </c>
      <c r="D1028" s="27">
        <v>5</v>
      </c>
      <c r="E1028" s="27">
        <v>8</v>
      </c>
      <c r="F1028" s="27"/>
      <c r="G1028" s="28" t="s">
        <v>8</v>
      </c>
      <c r="H1028" s="29" t="s">
        <v>2623</v>
      </c>
      <c r="I1028" s="30">
        <f>SUM(I1029:I1029)</f>
        <v>590900.68999999994</v>
      </c>
      <c r="J1028" s="31"/>
      <c r="K1028" s="338"/>
      <c r="L1028" s="33"/>
      <c r="M1028" s="34"/>
      <c r="N1028" s="225"/>
      <c r="O1028" s="97" t="s">
        <v>22</v>
      </c>
      <c r="P1028" s="100"/>
      <c r="Q1028" s="294"/>
    </row>
    <row r="1029" spans="1:17" ht="25.5" x14ac:dyDescent="0.25">
      <c r="A1029" s="374" t="s">
        <v>23</v>
      </c>
      <c r="B1029" s="104">
        <v>2</v>
      </c>
      <c r="C1029" s="104">
        <v>6</v>
      </c>
      <c r="D1029" s="104">
        <v>5</v>
      </c>
      <c r="E1029" s="104">
        <v>8</v>
      </c>
      <c r="F1029" s="104"/>
      <c r="G1029" s="104" t="s">
        <v>2197</v>
      </c>
      <c r="H1029" s="205" t="s">
        <v>2198</v>
      </c>
      <c r="I1029" s="174">
        <v>590900.68999999994</v>
      </c>
      <c r="J1029" s="175" t="s">
        <v>2199</v>
      </c>
      <c r="K1029" s="343">
        <v>42557</v>
      </c>
      <c r="L1029" s="81" t="s">
        <v>34</v>
      </c>
      <c r="M1029" s="82" t="s">
        <v>2200</v>
      </c>
      <c r="N1029" s="80">
        <v>42586</v>
      </c>
      <c r="O1029" s="317">
        <v>214547</v>
      </c>
      <c r="P1029" s="80">
        <v>42629</v>
      </c>
      <c r="Q1029" s="294">
        <v>1</v>
      </c>
    </row>
    <row r="1030" spans="1:17" x14ac:dyDescent="0.25">
      <c r="A1030" s="372" t="s">
        <v>6</v>
      </c>
      <c r="B1030" s="27">
        <v>2</v>
      </c>
      <c r="C1030" s="27">
        <v>6</v>
      </c>
      <c r="D1030" s="27">
        <v>8</v>
      </c>
      <c r="E1030" s="27">
        <v>3</v>
      </c>
      <c r="F1030" s="27">
        <v>1</v>
      </c>
      <c r="G1030" s="28" t="s">
        <v>8</v>
      </c>
      <c r="H1030" s="29" t="s">
        <v>2624</v>
      </c>
      <c r="I1030" s="30">
        <f>SUM(I1031)</f>
        <v>0</v>
      </c>
      <c r="J1030" s="31"/>
      <c r="K1030" s="338"/>
      <c r="L1030" s="33"/>
      <c r="M1030" s="34"/>
      <c r="N1030" s="257"/>
      <c r="O1030" s="97" t="s">
        <v>22</v>
      </c>
      <c r="P1030" s="100"/>
      <c r="Q1030" s="294"/>
    </row>
    <row r="1031" spans="1:17" x14ac:dyDescent="0.25">
      <c r="A1031" s="372"/>
      <c r="B1031" s="27"/>
      <c r="C1031" s="27"/>
      <c r="D1031" s="27"/>
      <c r="E1031" s="27"/>
      <c r="F1031" s="27"/>
      <c r="G1031" s="28"/>
      <c r="H1031" s="29"/>
      <c r="I1031" s="30"/>
      <c r="J1031" s="31"/>
      <c r="K1031" s="338"/>
      <c r="L1031" s="33"/>
      <c r="M1031" s="34"/>
      <c r="N1031" s="257"/>
      <c r="O1031" s="97"/>
      <c r="P1031" s="100"/>
      <c r="Q1031" s="294"/>
    </row>
    <row r="1032" spans="1:17" ht="25.5" x14ac:dyDescent="0.25">
      <c r="A1032" s="372" t="s">
        <v>6</v>
      </c>
      <c r="B1032" s="27">
        <v>2</v>
      </c>
      <c r="C1032" s="27">
        <v>6</v>
      </c>
      <c r="D1032" s="27">
        <v>8</v>
      </c>
      <c r="E1032" s="27">
        <v>8</v>
      </c>
      <c r="F1032" s="27">
        <v>1</v>
      </c>
      <c r="G1032" s="28" t="s">
        <v>8</v>
      </c>
      <c r="H1032" s="29" t="s">
        <v>2625</v>
      </c>
      <c r="I1032" s="30">
        <f>SUBTOTAL(9,I1033:I1035)</f>
        <v>30405462.379999999</v>
      </c>
      <c r="J1032" s="31"/>
      <c r="K1032" s="338"/>
      <c r="L1032" s="33"/>
      <c r="M1032" s="34"/>
      <c r="N1032" s="257"/>
      <c r="O1032" s="97" t="s">
        <v>22</v>
      </c>
      <c r="P1032" s="100"/>
      <c r="Q1032" s="294"/>
    </row>
    <row r="1033" spans="1:17" ht="25.5" x14ac:dyDescent="0.25">
      <c r="A1033" s="374" t="s">
        <v>23</v>
      </c>
      <c r="B1033" s="104">
        <v>2</v>
      </c>
      <c r="C1033" s="104">
        <v>6</v>
      </c>
      <c r="D1033" s="104">
        <v>8</v>
      </c>
      <c r="E1033" s="104">
        <v>8</v>
      </c>
      <c r="F1033" s="104">
        <v>1</v>
      </c>
      <c r="G1033" s="76" t="s">
        <v>2557</v>
      </c>
      <c r="H1033" s="77" t="s">
        <v>418</v>
      </c>
      <c r="I1033" s="78">
        <v>27442080</v>
      </c>
      <c r="J1033" s="79" t="s">
        <v>2558</v>
      </c>
      <c r="K1033" s="343">
        <v>42522</v>
      </c>
      <c r="L1033" s="81" t="s">
        <v>34</v>
      </c>
      <c r="M1033" s="135" t="s">
        <v>2560</v>
      </c>
      <c r="N1033" s="133" t="s">
        <v>2561</v>
      </c>
      <c r="O1033" s="319" t="s">
        <v>2562</v>
      </c>
      <c r="P1033" s="133">
        <v>42550</v>
      </c>
      <c r="Q1033" s="294">
        <v>1</v>
      </c>
    </row>
    <row r="1034" spans="1:17" x14ac:dyDescent="0.25">
      <c r="A1034" s="374"/>
      <c r="B1034" s="104" t="s">
        <v>30</v>
      </c>
      <c r="C1034" s="76" t="s">
        <v>341</v>
      </c>
      <c r="D1034" s="76" t="s">
        <v>229</v>
      </c>
      <c r="E1034" s="76" t="s">
        <v>229</v>
      </c>
      <c r="F1034" s="104" t="s">
        <v>24</v>
      </c>
      <c r="G1034" s="191">
        <v>131291732</v>
      </c>
      <c r="H1034" s="77" t="s">
        <v>2401</v>
      </c>
      <c r="I1034" s="217">
        <v>1166931.5</v>
      </c>
      <c r="J1034" s="218" t="s">
        <v>2402</v>
      </c>
      <c r="K1034" s="352">
        <v>42660</v>
      </c>
      <c r="L1034" s="204" t="s">
        <v>34</v>
      </c>
      <c r="M1034" s="82" t="s">
        <v>2403</v>
      </c>
      <c r="N1034" s="219">
        <v>42754</v>
      </c>
      <c r="O1034" s="220">
        <v>222311</v>
      </c>
      <c r="P1034" s="219">
        <v>42765</v>
      </c>
      <c r="Q1034" s="294"/>
    </row>
    <row r="1035" spans="1:17" x14ac:dyDescent="0.25">
      <c r="A1035" s="374" t="s">
        <v>23</v>
      </c>
      <c r="B1035" s="104">
        <v>2</v>
      </c>
      <c r="C1035" s="104">
        <v>6</v>
      </c>
      <c r="D1035" s="104">
        <v>8</v>
      </c>
      <c r="E1035" s="104">
        <v>8</v>
      </c>
      <c r="F1035" s="104">
        <v>1</v>
      </c>
      <c r="G1035" s="76" t="s">
        <v>2626</v>
      </c>
      <c r="H1035" s="77" t="s">
        <v>2627</v>
      </c>
      <c r="I1035" s="78">
        <v>1796450.88</v>
      </c>
      <c r="J1035" s="79" t="s">
        <v>1690</v>
      </c>
      <c r="K1035" s="343">
        <v>42695</v>
      </c>
      <c r="L1035" s="81" t="s">
        <v>34</v>
      </c>
      <c r="M1035" s="135" t="s">
        <v>2628</v>
      </c>
      <c r="N1035" s="133">
        <v>42731</v>
      </c>
      <c r="O1035" s="135" t="s">
        <v>2629</v>
      </c>
      <c r="P1035" s="133">
        <v>42732</v>
      </c>
      <c r="Q1035" s="294"/>
    </row>
    <row r="1036" spans="1:17" x14ac:dyDescent="0.25">
      <c r="A1036" s="372" t="s">
        <v>6</v>
      </c>
      <c r="B1036" s="27">
        <v>2</v>
      </c>
      <c r="C1036" s="27">
        <v>7</v>
      </c>
      <c r="D1036" s="27">
        <v>1</v>
      </c>
      <c r="E1036" s="27">
        <v>2</v>
      </c>
      <c r="F1036" s="27"/>
      <c r="G1036" s="28" t="s">
        <v>8</v>
      </c>
      <c r="H1036" s="29" t="s">
        <v>2630</v>
      </c>
      <c r="I1036" s="30">
        <f>SUM(I1037:I1122)</f>
        <v>219155765.27000001</v>
      </c>
      <c r="J1036" s="31"/>
      <c r="K1036" s="338"/>
      <c r="L1036" s="33"/>
      <c r="M1036" s="34"/>
      <c r="N1036" s="225"/>
      <c r="O1036" s="97" t="s">
        <v>22</v>
      </c>
      <c r="P1036" s="35"/>
      <c r="Q1036" s="294"/>
    </row>
    <row r="1037" spans="1:17" x14ac:dyDescent="0.25">
      <c r="A1037" s="375" t="s">
        <v>23</v>
      </c>
      <c r="B1037" s="76">
        <v>2</v>
      </c>
      <c r="C1037" s="76">
        <v>7</v>
      </c>
      <c r="D1037" s="76">
        <v>1</v>
      </c>
      <c r="E1037" s="76">
        <v>2</v>
      </c>
      <c r="F1037" s="76"/>
      <c r="G1037" s="76" t="s">
        <v>2706</v>
      </c>
      <c r="H1037" s="77" t="s">
        <v>2707</v>
      </c>
      <c r="I1037" s="78">
        <v>2514078.52</v>
      </c>
      <c r="J1037" s="79" t="s">
        <v>2708</v>
      </c>
      <c r="K1037" s="343">
        <v>42767</v>
      </c>
      <c r="L1037" s="81" t="s">
        <v>122</v>
      </c>
      <c r="M1037" s="76" t="s">
        <v>2709</v>
      </c>
      <c r="N1037" s="89">
        <v>42775</v>
      </c>
      <c r="O1037" s="82" t="s">
        <v>2710</v>
      </c>
      <c r="P1037" s="80">
        <v>42779</v>
      </c>
      <c r="Q1037" s="294"/>
    </row>
    <row r="1038" spans="1:17" x14ac:dyDescent="0.25">
      <c r="A1038" s="375" t="s">
        <v>23</v>
      </c>
      <c r="B1038" s="76">
        <v>2</v>
      </c>
      <c r="C1038" s="76">
        <v>7</v>
      </c>
      <c r="D1038" s="76">
        <v>1</v>
      </c>
      <c r="E1038" s="76">
        <v>2</v>
      </c>
      <c r="F1038" s="76"/>
      <c r="G1038" s="76">
        <v>123002752</v>
      </c>
      <c r="H1038" s="77" t="s">
        <v>2631</v>
      </c>
      <c r="I1038" s="78">
        <v>3348168.13</v>
      </c>
      <c r="J1038" s="79" t="s">
        <v>1075</v>
      </c>
      <c r="K1038" s="344">
        <v>42257</v>
      </c>
      <c r="L1038" s="81" t="s">
        <v>122</v>
      </c>
      <c r="M1038" s="82" t="s">
        <v>2632</v>
      </c>
      <c r="N1038" s="80">
        <v>42391</v>
      </c>
      <c r="O1038" s="317">
        <v>196478</v>
      </c>
      <c r="P1038" s="80">
        <v>42422</v>
      </c>
      <c r="Q1038" s="294">
        <v>1</v>
      </c>
    </row>
    <row r="1039" spans="1:17" x14ac:dyDescent="0.25">
      <c r="A1039" s="375" t="s">
        <v>23</v>
      </c>
      <c r="B1039" s="76">
        <v>2</v>
      </c>
      <c r="C1039" s="76">
        <v>7</v>
      </c>
      <c r="D1039" s="76">
        <v>1</v>
      </c>
      <c r="E1039" s="76">
        <v>2</v>
      </c>
      <c r="F1039" s="76"/>
      <c r="G1039" s="76">
        <v>130695581</v>
      </c>
      <c r="H1039" s="77" t="s">
        <v>2633</v>
      </c>
      <c r="I1039" s="78">
        <v>9857520.1500000004</v>
      </c>
      <c r="J1039" s="79" t="s">
        <v>1075</v>
      </c>
      <c r="K1039" s="344">
        <v>42409</v>
      </c>
      <c r="L1039" s="81" t="s">
        <v>122</v>
      </c>
      <c r="M1039" s="82" t="s">
        <v>2634</v>
      </c>
      <c r="N1039" s="80">
        <v>42466</v>
      </c>
      <c r="O1039" s="317">
        <v>200494</v>
      </c>
      <c r="P1039" s="80">
        <v>42471</v>
      </c>
      <c r="Q1039" s="294">
        <v>1</v>
      </c>
    </row>
    <row r="1040" spans="1:17" x14ac:dyDescent="0.25">
      <c r="A1040" s="375" t="s">
        <v>23</v>
      </c>
      <c r="B1040" s="76">
        <v>2</v>
      </c>
      <c r="C1040" s="76">
        <v>7</v>
      </c>
      <c r="D1040" s="76">
        <v>1</v>
      </c>
      <c r="E1040" s="76">
        <v>2</v>
      </c>
      <c r="F1040" s="76"/>
      <c r="G1040" s="76">
        <v>1200037743</v>
      </c>
      <c r="H1040" s="77" t="s">
        <v>2635</v>
      </c>
      <c r="I1040" s="78">
        <v>2964607.59</v>
      </c>
      <c r="J1040" s="79" t="s">
        <v>1075</v>
      </c>
      <c r="K1040" s="344">
        <v>42257</v>
      </c>
      <c r="L1040" s="81" t="s">
        <v>122</v>
      </c>
      <c r="M1040" s="82" t="s">
        <v>2636</v>
      </c>
      <c r="N1040" s="80">
        <v>42408</v>
      </c>
      <c r="O1040" s="83">
        <v>200789</v>
      </c>
      <c r="P1040" s="80">
        <v>42473</v>
      </c>
      <c r="Q1040" s="294"/>
    </row>
    <row r="1041" spans="1:17" x14ac:dyDescent="0.25">
      <c r="A1041" s="375" t="s">
        <v>23</v>
      </c>
      <c r="B1041" s="76">
        <v>2</v>
      </c>
      <c r="C1041" s="76">
        <v>7</v>
      </c>
      <c r="D1041" s="76">
        <v>1</v>
      </c>
      <c r="E1041" s="76">
        <v>2</v>
      </c>
      <c r="F1041" s="76"/>
      <c r="G1041" s="76" t="s">
        <v>535</v>
      </c>
      <c r="H1041" s="77" t="s">
        <v>536</v>
      </c>
      <c r="I1041" s="78">
        <v>7978946.0199999996</v>
      </c>
      <c r="J1041" s="79" t="s">
        <v>2644</v>
      </c>
      <c r="K1041" s="343">
        <v>42524</v>
      </c>
      <c r="L1041" s="81" t="s">
        <v>511</v>
      </c>
      <c r="M1041" s="76" t="s">
        <v>2645</v>
      </c>
      <c r="N1041" s="89">
        <v>42557</v>
      </c>
      <c r="O1041" s="83">
        <v>200825</v>
      </c>
      <c r="P1041" s="80">
        <v>42558</v>
      </c>
      <c r="Q1041" s="294"/>
    </row>
    <row r="1042" spans="1:17" x14ac:dyDescent="0.25">
      <c r="A1042" s="375" t="s">
        <v>23</v>
      </c>
      <c r="B1042" s="76">
        <v>2</v>
      </c>
      <c r="C1042" s="76">
        <v>7</v>
      </c>
      <c r="D1042" s="76">
        <v>1</v>
      </c>
      <c r="E1042" s="76">
        <v>2</v>
      </c>
      <c r="F1042" s="76"/>
      <c r="G1042" s="76">
        <v>130153272</v>
      </c>
      <c r="H1042" s="77" t="s">
        <v>2650</v>
      </c>
      <c r="I1042" s="78">
        <v>4392159.55</v>
      </c>
      <c r="J1042" s="79" t="s">
        <v>2651</v>
      </c>
      <c r="K1042" s="343">
        <v>42247</v>
      </c>
      <c r="L1042" s="109" t="s">
        <v>511</v>
      </c>
      <c r="M1042" s="82" t="s">
        <v>2652</v>
      </c>
      <c r="N1042" s="89"/>
      <c r="O1042" s="83">
        <v>201283</v>
      </c>
      <c r="P1042" s="80">
        <v>42478</v>
      </c>
      <c r="Q1042" s="294"/>
    </row>
    <row r="1043" spans="1:17" x14ac:dyDescent="0.25">
      <c r="A1043" s="375" t="s">
        <v>23</v>
      </c>
      <c r="B1043" s="76">
        <v>2</v>
      </c>
      <c r="C1043" s="76">
        <v>7</v>
      </c>
      <c r="D1043" s="76">
        <v>1</v>
      </c>
      <c r="E1043" s="76">
        <v>2</v>
      </c>
      <c r="F1043" s="76"/>
      <c r="G1043" s="76">
        <v>130398526</v>
      </c>
      <c r="H1043" s="77" t="s">
        <v>2653</v>
      </c>
      <c r="I1043" s="78">
        <v>122167.07</v>
      </c>
      <c r="J1043" s="79" t="s">
        <v>587</v>
      </c>
      <c r="K1043" s="343">
        <v>42305</v>
      </c>
      <c r="L1043" s="81" t="s">
        <v>122</v>
      </c>
      <c r="M1043" s="82" t="s">
        <v>2654</v>
      </c>
      <c r="N1043" s="80">
        <v>42391</v>
      </c>
      <c r="O1043" s="83">
        <v>204727</v>
      </c>
      <c r="P1043" s="80">
        <v>42510</v>
      </c>
      <c r="Q1043" s="294"/>
    </row>
    <row r="1044" spans="1:17" x14ac:dyDescent="0.25">
      <c r="A1044" s="375" t="s">
        <v>23</v>
      </c>
      <c r="B1044" s="76">
        <v>2</v>
      </c>
      <c r="C1044" s="76">
        <v>7</v>
      </c>
      <c r="D1044" s="76">
        <v>1</v>
      </c>
      <c r="E1044" s="76">
        <v>2</v>
      </c>
      <c r="F1044" s="76"/>
      <c r="G1044" s="76">
        <v>9900014847</v>
      </c>
      <c r="H1044" s="77" t="s">
        <v>2655</v>
      </c>
      <c r="I1044" s="78">
        <v>4309215.5199999996</v>
      </c>
      <c r="J1044" s="79" t="s">
        <v>1075</v>
      </c>
      <c r="K1044" s="344">
        <v>42438</v>
      </c>
      <c r="L1044" s="81" t="s">
        <v>122</v>
      </c>
      <c r="M1044" s="82" t="s">
        <v>2656</v>
      </c>
      <c r="N1044" s="80">
        <v>42522</v>
      </c>
      <c r="O1044" s="317">
        <v>206384</v>
      </c>
      <c r="P1044" s="80">
        <v>42534</v>
      </c>
      <c r="Q1044" s="294">
        <v>1</v>
      </c>
    </row>
    <row r="1045" spans="1:17" x14ac:dyDescent="0.25">
      <c r="A1045" s="375" t="s">
        <v>23</v>
      </c>
      <c r="B1045" s="76">
        <v>2</v>
      </c>
      <c r="C1045" s="76">
        <v>7</v>
      </c>
      <c r="D1045" s="76">
        <v>1</v>
      </c>
      <c r="E1045" s="76">
        <v>2</v>
      </c>
      <c r="F1045" s="76"/>
      <c r="G1045" s="76">
        <v>131180167</v>
      </c>
      <c r="H1045" s="77" t="s">
        <v>2657</v>
      </c>
      <c r="I1045" s="78">
        <v>1951184.39</v>
      </c>
      <c r="J1045" s="79" t="s">
        <v>1399</v>
      </c>
      <c r="K1045" s="343">
        <v>42530</v>
      </c>
      <c r="L1045" s="81" t="s">
        <v>511</v>
      </c>
      <c r="M1045" s="82" t="s">
        <v>2658</v>
      </c>
      <c r="N1045" s="80"/>
      <c r="O1045" s="83">
        <v>207758</v>
      </c>
      <c r="P1045" s="80">
        <v>42549</v>
      </c>
      <c r="Q1045" s="294"/>
    </row>
    <row r="1046" spans="1:17" x14ac:dyDescent="0.25">
      <c r="A1046" s="376" t="s">
        <v>23</v>
      </c>
      <c r="B1046" s="120">
        <v>2</v>
      </c>
      <c r="C1046" s="120">
        <v>7</v>
      </c>
      <c r="D1046" s="120">
        <v>1</v>
      </c>
      <c r="E1046" s="120">
        <v>2</v>
      </c>
      <c r="F1046" s="120"/>
      <c r="G1046" s="120">
        <v>101783712</v>
      </c>
      <c r="H1046" s="122" t="s">
        <v>2659</v>
      </c>
      <c r="I1046" s="123">
        <v>2068251.31</v>
      </c>
      <c r="J1046" s="124" t="s">
        <v>623</v>
      </c>
      <c r="K1046" s="350">
        <v>42517</v>
      </c>
      <c r="L1046" s="126" t="s">
        <v>122</v>
      </c>
      <c r="M1046" s="127" t="s">
        <v>2660</v>
      </c>
      <c r="N1046" s="125">
        <v>42548</v>
      </c>
      <c r="O1046" s="320">
        <v>207775</v>
      </c>
      <c r="P1046" s="125">
        <v>42549</v>
      </c>
      <c r="Q1046" s="294">
        <v>1</v>
      </c>
    </row>
    <row r="1047" spans="1:17" x14ac:dyDescent="0.25">
      <c r="A1047" s="375" t="s">
        <v>23</v>
      </c>
      <c r="B1047" s="76">
        <v>2</v>
      </c>
      <c r="C1047" s="76">
        <v>7</v>
      </c>
      <c r="D1047" s="76">
        <v>1</v>
      </c>
      <c r="E1047" s="76">
        <v>2</v>
      </c>
      <c r="F1047" s="76"/>
      <c r="G1047" s="76">
        <v>130379892</v>
      </c>
      <c r="H1047" s="77" t="s">
        <v>2666</v>
      </c>
      <c r="I1047" s="78">
        <v>2203966.1800000002</v>
      </c>
      <c r="J1047" s="79" t="s">
        <v>2667</v>
      </c>
      <c r="K1047" s="343">
        <v>42408</v>
      </c>
      <c r="L1047" s="81" t="s">
        <v>122</v>
      </c>
      <c r="M1047" s="135" t="s">
        <v>2668</v>
      </c>
      <c r="N1047" s="133">
        <v>42528</v>
      </c>
      <c r="O1047" s="135" t="s">
        <v>2669</v>
      </c>
      <c r="P1047" s="133">
        <v>42549</v>
      </c>
      <c r="Q1047" s="294"/>
    </row>
    <row r="1048" spans="1:17" x14ac:dyDescent="0.25">
      <c r="A1048" s="375" t="s">
        <v>23</v>
      </c>
      <c r="B1048" s="76">
        <v>2</v>
      </c>
      <c r="C1048" s="76">
        <v>7</v>
      </c>
      <c r="D1048" s="76">
        <v>1</v>
      </c>
      <c r="E1048" s="76">
        <v>2</v>
      </c>
      <c r="F1048" s="76"/>
      <c r="G1048" s="76">
        <v>130120811</v>
      </c>
      <c r="H1048" s="77" t="s">
        <v>2670</v>
      </c>
      <c r="I1048" s="78">
        <v>248088.25</v>
      </c>
      <c r="J1048" s="79" t="s">
        <v>2644</v>
      </c>
      <c r="K1048" s="343">
        <v>42495</v>
      </c>
      <c r="L1048" s="81" t="s">
        <v>122</v>
      </c>
      <c r="M1048" s="82" t="s">
        <v>2671</v>
      </c>
      <c r="N1048" s="89">
        <v>42530</v>
      </c>
      <c r="O1048" s="317">
        <v>207915</v>
      </c>
      <c r="P1048" s="80">
        <v>42550</v>
      </c>
      <c r="Q1048" s="294">
        <v>1</v>
      </c>
    </row>
    <row r="1049" spans="1:17" x14ac:dyDescent="0.25">
      <c r="A1049" s="375" t="s">
        <v>23</v>
      </c>
      <c r="B1049" s="76">
        <v>2</v>
      </c>
      <c r="C1049" s="76">
        <v>7</v>
      </c>
      <c r="D1049" s="76">
        <v>1</v>
      </c>
      <c r="E1049" s="76">
        <v>2</v>
      </c>
      <c r="F1049" s="76"/>
      <c r="G1049" s="76">
        <v>101757231</v>
      </c>
      <c r="H1049" s="77" t="s">
        <v>2672</v>
      </c>
      <c r="I1049" s="78">
        <v>379723.03</v>
      </c>
      <c r="J1049" s="79" t="s">
        <v>1399</v>
      </c>
      <c r="K1049" s="343">
        <v>42474</v>
      </c>
      <c r="L1049" s="81" t="s">
        <v>122</v>
      </c>
      <c r="M1049" s="135" t="s">
        <v>2673</v>
      </c>
      <c r="N1049" s="133">
        <v>42522</v>
      </c>
      <c r="O1049" s="319" t="s">
        <v>2674</v>
      </c>
      <c r="P1049" s="133">
        <v>42551</v>
      </c>
      <c r="Q1049" s="294">
        <v>1</v>
      </c>
    </row>
    <row r="1050" spans="1:17" x14ac:dyDescent="0.25">
      <c r="A1050" s="375" t="s">
        <v>23</v>
      </c>
      <c r="B1050" s="76">
        <v>2</v>
      </c>
      <c r="C1050" s="76">
        <v>7</v>
      </c>
      <c r="D1050" s="76">
        <v>1</v>
      </c>
      <c r="E1050" s="76">
        <v>2</v>
      </c>
      <c r="F1050" s="76"/>
      <c r="G1050" s="76" t="s">
        <v>2675</v>
      </c>
      <c r="H1050" s="77" t="s">
        <v>2676</v>
      </c>
      <c r="I1050" s="78">
        <v>7266058.4400000004</v>
      </c>
      <c r="J1050" s="79" t="s">
        <v>518</v>
      </c>
      <c r="K1050" s="343">
        <v>42495</v>
      </c>
      <c r="L1050" s="81" t="s">
        <v>511</v>
      </c>
      <c r="M1050" s="82" t="s">
        <v>2677</v>
      </c>
      <c r="N1050" s="80">
        <v>42522</v>
      </c>
      <c r="O1050" s="317">
        <v>208185</v>
      </c>
      <c r="P1050" s="80">
        <v>42555</v>
      </c>
      <c r="Q1050" s="294">
        <v>1</v>
      </c>
    </row>
    <row r="1051" spans="1:17" x14ac:dyDescent="0.25">
      <c r="A1051" s="375" t="s">
        <v>23</v>
      </c>
      <c r="B1051" s="76">
        <v>2</v>
      </c>
      <c r="C1051" s="76">
        <v>7</v>
      </c>
      <c r="D1051" s="76">
        <v>1</v>
      </c>
      <c r="E1051" s="76">
        <v>2</v>
      </c>
      <c r="F1051" s="76"/>
      <c r="G1051" s="76">
        <v>130205231</v>
      </c>
      <c r="H1051" s="77" t="s">
        <v>2682</v>
      </c>
      <c r="I1051" s="78">
        <v>497525.25</v>
      </c>
      <c r="J1051" s="79" t="s">
        <v>587</v>
      </c>
      <c r="K1051" s="343">
        <v>42331</v>
      </c>
      <c r="L1051" s="81" t="s">
        <v>122</v>
      </c>
      <c r="M1051" s="82" t="s">
        <v>2683</v>
      </c>
      <c r="N1051" s="89">
        <v>42529</v>
      </c>
      <c r="O1051" s="317">
        <v>208384</v>
      </c>
      <c r="P1051" s="80">
        <v>42556</v>
      </c>
      <c r="Q1051" s="294">
        <v>1</v>
      </c>
    </row>
    <row r="1052" spans="1:17" x14ac:dyDescent="0.25">
      <c r="A1052" s="375" t="s">
        <v>23</v>
      </c>
      <c r="B1052" s="76">
        <v>2</v>
      </c>
      <c r="C1052" s="76">
        <v>7</v>
      </c>
      <c r="D1052" s="76">
        <v>1</v>
      </c>
      <c r="E1052" s="76">
        <v>2</v>
      </c>
      <c r="F1052" s="76"/>
      <c r="G1052" s="76">
        <v>108869124</v>
      </c>
      <c r="H1052" s="77" t="s">
        <v>2684</v>
      </c>
      <c r="I1052" s="78">
        <v>1359712.14</v>
      </c>
      <c r="J1052" s="79" t="s">
        <v>2685</v>
      </c>
      <c r="K1052" s="343">
        <v>42465</v>
      </c>
      <c r="L1052" s="81" t="s">
        <v>122</v>
      </c>
      <c r="M1052" s="82" t="s">
        <v>2686</v>
      </c>
      <c r="N1052" s="89">
        <v>42535</v>
      </c>
      <c r="O1052" s="317">
        <v>208719</v>
      </c>
      <c r="P1052" s="80">
        <v>42558</v>
      </c>
      <c r="Q1052" s="294">
        <v>1</v>
      </c>
    </row>
    <row r="1053" spans="1:17" x14ac:dyDescent="0.25">
      <c r="A1053" s="375" t="s">
        <v>23</v>
      </c>
      <c r="B1053" s="76">
        <v>2</v>
      </c>
      <c r="C1053" s="76">
        <v>7</v>
      </c>
      <c r="D1053" s="76">
        <v>1</v>
      </c>
      <c r="E1053" s="76">
        <v>2</v>
      </c>
      <c r="F1053" s="76"/>
      <c r="G1053" s="76">
        <v>113416028</v>
      </c>
      <c r="H1053" s="77" t="s">
        <v>2687</v>
      </c>
      <c r="I1053" s="78">
        <v>172789.8</v>
      </c>
      <c r="J1053" s="79" t="s">
        <v>2688</v>
      </c>
      <c r="K1053" s="343">
        <v>42479</v>
      </c>
      <c r="L1053" s="81" t="s">
        <v>122</v>
      </c>
      <c r="M1053" s="82" t="s">
        <v>2689</v>
      </c>
      <c r="N1053" s="80">
        <v>42552</v>
      </c>
      <c r="O1053" s="317">
        <v>209260</v>
      </c>
      <c r="P1053" s="80">
        <v>42566</v>
      </c>
      <c r="Q1053" s="294">
        <v>1</v>
      </c>
    </row>
    <row r="1054" spans="1:17" x14ac:dyDescent="0.25">
      <c r="A1054" s="375" t="s">
        <v>23</v>
      </c>
      <c r="B1054" s="76">
        <v>2</v>
      </c>
      <c r="C1054" s="76">
        <v>7</v>
      </c>
      <c r="D1054" s="76">
        <v>1</v>
      </c>
      <c r="E1054" s="76">
        <v>2</v>
      </c>
      <c r="F1054" s="76"/>
      <c r="G1054" s="76">
        <v>5400454145</v>
      </c>
      <c r="H1054" s="77" t="s">
        <v>2690</v>
      </c>
      <c r="I1054" s="78">
        <v>3190414.83</v>
      </c>
      <c r="J1054" s="79" t="s">
        <v>2691</v>
      </c>
      <c r="K1054" s="343">
        <v>42530</v>
      </c>
      <c r="L1054" s="81" t="s">
        <v>511</v>
      </c>
      <c r="M1054" s="76" t="s">
        <v>2692</v>
      </c>
      <c r="N1054" s="89">
        <v>42543</v>
      </c>
      <c r="O1054" s="318">
        <v>209406</v>
      </c>
      <c r="P1054" s="89">
        <v>42571</v>
      </c>
      <c r="Q1054" s="294">
        <v>1</v>
      </c>
    </row>
    <row r="1055" spans="1:17" x14ac:dyDescent="0.25">
      <c r="A1055" s="375" t="s">
        <v>23</v>
      </c>
      <c r="B1055" s="76">
        <v>2</v>
      </c>
      <c r="C1055" s="76">
        <v>7</v>
      </c>
      <c r="D1055" s="76">
        <v>1</v>
      </c>
      <c r="E1055" s="76">
        <v>2</v>
      </c>
      <c r="F1055" s="76"/>
      <c r="G1055" s="76">
        <v>102005485</v>
      </c>
      <c r="H1055" s="77" t="s">
        <v>2693</v>
      </c>
      <c r="I1055" s="78">
        <v>1230538.1200000001</v>
      </c>
      <c r="J1055" s="79" t="s">
        <v>2694</v>
      </c>
      <c r="K1055" s="343">
        <v>42558</v>
      </c>
      <c r="L1055" s="81" t="s">
        <v>122</v>
      </c>
      <c r="M1055" s="82" t="s">
        <v>2695</v>
      </c>
      <c r="N1055" s="80">
        <v>42569</v>
      </c>
      <c r="O1055" s="83">
        <v>210283</v>
      </c>
      <c r="P1055" s="80">
        <v>42576</v>
      </c>
      <c r="Q1055" s="294"/>
    </row>
    <row r="1056" spans="1:17" x14ac:dyDescent="0.25">
      <c r="A1056" s="375" t="s">
        <v>23</v>
      </c>
      <c r="B1056" s="76">
        <v>2</v>
      </c>
      <c r="C1056" s="76">
        <v>7</v>
      </c>
      <c r="D1056" s="76">
        <v>1</v>
      </c>
      <c r="E1056" s="76">
        <v>2</v>
      </c>
      <c r="F1056" s="76"/>
      <c r="G1056" s="207">
        <v>100615236</v>
      </c>
      <c r="H1056" s="77" t="s">
        <v>2696</v>
      </c>
      <c r="I1056" s="78">
        <v>922341.43</v>
      </c>
      <c r="J1056" s="79" t="s">
        <v>529</v>
      </c>
      <c r="K1056" s="343">
        <v>42436</v>
      </c>
      <c r="L1056" s="81" t="s">
        <v>122</v>
      </c>
      <c r="M1056" s="76" t="s">
        <v>2697</v>
      </c>
      <c r="N1056" s="89">
        <v>42545</v>
      </c>
      <c r="O1056" s="317">
        <v>210338</v>
      </c>
      <c r="P1056" s="80">
        <v>42576</v>
      </c>
      <c r="Q1056" s="294">
        <v>1</v>
      </c>
    </row>
    <row r="1057" spans="1:17" x14ac:dyDescent="0.25">
      <c r="A1057" s="375" t="s">
        <v>23</v>
      </c>
      <c r="B1057" s="76">
        <v>2</v>
      </c>
      <c r="C1057" s="76">
        <v>7</v>
      </c>
      <c r="D1057" s="76">
        <v>1</v>
      </c>
      <c r="E1057" s="76">
        <v>2</v>
      </c>
      <c r="F1057" s="76"/>
      <c r="G1057" s="76">
        <v>22500213057</v>
      </c>
      <c r="H1057" s="77" t="s">
        <v>2698</v>
      </c>
      <c r="I1057" s="78">
        <v>1704860.39</v>
      </c>
      <c r="J1057" s="79" t="s">
        <v>502</v>
      </c>
      <c r="K1057" s="343">
        <v>42542</v>
      </c>
      <c r="L1057" s="81" t="s">
        <v>122</v>
      </c>
      <c r="M1057" s="76" t="s">
        <v>2699</v>
      </c>
      <c r="N1057" s="89"/>
      <c r="O1057" s="317">
        <v>210695</v>
      </c>
      <c r="P1057" s="80">
        <v>42579</v>
      </c>
      <c r="Q1057" s="294">
        <v>1</v>
      </c>
    </row>
    <row r="1058" spans="1:17" x14ac:dyDescent="0.25">
      <c r="A1058" s="375" t="s">
        <v>23</v>
      </c>
      <c r="B1058" s="76">
        <v>2</v>
      </c>
      <c r="C1058" s="76">
        <v>7</v>
      </c>
      <c r="D1058" s="76">
        <v>1</v>
      </c>
      <c r="E1058" s="76">
        <v>2</v>
      </c>
      <c r="F1058" s="76"/>
      <c r="G1058" s="76">
        <v>130744378</v>
      </c>
      <c r="H1058" s="77" t="s">
        <v>2700</v>
      </c>
      <c r="I1058" s="78">
        <v>2682511.91</v>
      </c>
      <c r="J1058" s="79" t="s">
        <v>533</v>
      </c>
      <c r="K1058" s="343">
        <v>42536</v>
      </c>
      <c r="L1058" s="81" t="s">
        <v>122</v>
      </c>
      <c r="M1058" s="82" t="s">
        <v>2701</v>
      </c>
      <c r="N1058" s="80"/>
      <c r="O1058" s="317">
        <v>210763</v>
      </c>
      <c r="P1058" s="80">
        <v>42580</v>
      </c>
      <c r="Q1058" s="294">
        <v>1</v>
      </c>
    </row>
    <row r="1059" spans="1:17" ht="25.5" x14ac:dyDescent="0.25">
      <c r="A1059" s="375" t="s">
        <v>23</v>
      </c>
      <c r="B1059" s="76">
        <v>2</v>
      </c>
      <c r="C1059" s="76">
        <v>7</v>
      </c>
      <c r="D1059" s="76">
        <v>1</v>
      </c>
      <c r="E1059" s="76">
        <v>2</v>
      </c>
      <c r="F1059" s="76"/>
      <c r="G1059" s="76">
        <v>130847274</v>
      </c>
      <c r="H1059" s="77" t="s">
        <v>2702</v>
      </c>
      <c r="I1059" s="78">
        <v>8091311.0800000001</v>
      </c>
      <c r="J1059" s="79" t="s">
        <v>2703</v>
      </c>
      <c r="K1059" s="343">
        <v>42543</v>
      </c>
      <c r="L1059" s="81" t="s">
        <v>511</v>
      </c>
      <c r="M1059" s="76" t="s">
        <v>2704</v>
      </c>
      <c r="N1059" s="89">
        <v>42550</v>
      </c>
      <c r="O1059" s="317">
        <v>210781</v>
      </c>
      <c r="P1059" s="80">
        <v>42583</v>
      </c>
      <c r="Q1059" s="294">
        <v>1</v>
      </c>
    </row>
    <row r="1060" spans="1:17" x14ac:dyDescent="0.25">
      <c r="A1060" s="375" t="s">
        <v>23</v>
      </c>
      <c r="B1060" s="76">
        <v>2</v>
      </c>
      <c r="C1060" s="76">
        <v>7</v>
      </c>
      <c r="D1060" s="76">
        <v>1</v>
      </c>
      <c r="E1060" s="76">
        <v>2</v>
      </c>
      <c r="F1060" s="76"/>
      <c r="G1060" s="76" t="s">
        <v>2792</v>
      </c>
      <c r="H1060" s="77" t="s">
        <v>2793</v>
      </c>
      <c r="I1060" s="78">
        <v>6714290.04</v>
      </c>
      <c r="J1060" s="79" t="s">
        <v>518</v>
      </c>
      <c r="K1060" s="343">
        <v>42529</v>
      </c>
      <c r="L1060" s="81" t="s">
        <v>122</v>
      </c>
      <c r="M1060" s="82" t="s">
        <v>2794</v>
      </c>
      <c r="N1060" s="80">
        <v>42509</v>
      </c>
      <c r="O1060" s="83">
        <v>210804</v>
      </c>
      <c r="P1060" s="80">
        <v>42583</v>
      </c>
      <c r="Q1060" s="294"/>
    </row>
    <row r="1061" spans="1:17" x14ac:dyDescent="0.25">
      <c r="A1061" s="375" t="s">
        <v>23</v>
      </c>
      <c r="B1061" s="76">
        <v>2</v>
      </c>
      <c r="C1061" s="76">
        <v>7</v>
      </c>
      <c r="D1061" s="76">
        <v>1</v>
      </c>
      <c r="E1061" s="76">
        <v>2</v>
      </c>
      <c r="F1061" s="76"/>
      <c r="G1061" s="76">
        <v>130444226</v>
      </c>
      <c r="H1061" s="77" t="s">
        <v>617</v>
      </c>
      <c r="I1061" s="78">
        <v>2069841.71</v>
      </c>
      <c r="J1061" s="79" t="s">
        <v>2711</v>
      </c>
      <c r="K1061" s="343">
        <v>42467</v>
      </c>
      <c r="L1061" s="81" t="s">
        <v>511</v>
      </c>
      <c r="M1061" s="76" t="s">
        <v>2712</v>
      </c>
      <c r="N1061" s="89">
        <v>42571</v>
      </c>
      <c r="O1061" s="232">
        <v>210826</v>
      </c>
      <c r="P1061" s="89">
        <v>42584</v>
      </c>
      <c r="Q1061" s="294"/>
    </row>
    <row r="1062" spans="1:17" x14ac:dyDescent="0.25">
      <c r="A1062" s="375" t="s">
        <v>23</v>
      </c>
      <c r="B1062" s="76">
        <v>2</v>
      </c>
      <c r="C1062" s="76">
        <v>7</v>
      </c>
      <c r="D1062" s="76">
        <v>1</v>
      </c>
      <c r="E1062" s="76">
        <v>2</v>
      </c>
      <c r="F1062" s="76"/>
      <c r="G1062" s="76">
        <v>101303162</v>
      </c>
      <c r="H1062" s="77" t="s">
        <v>2713</v>
      </c>
      <c r="I1062" s="78">
        <v>545667.79</v>
      </c>
      <c r="J1062" s="79" t="s">
        <v>537</v>
      </c>
      <c r="K1062" s="343">
        <v>42517</v>
      </c>
      <c r="L1062" s="81" t="s">
        <v>122</v>
      </c>
      <c r="M1062" s="82" t="s">
        <v>1906</v>
      </c>
      <c r="N1062" s="80">
        <v>42569</v>
      </c>
      <c r="O1062" s="83">
        <v>211083</v>
      </c>
      <c r="P1062" s="80">
        <v>42590</v>
      </c>
      <c r="Q1062" s="294"/>
    </row>
    <row r="1063" spans="1:17" x14ac:dyDescent="0.25">
      <c r="A1063" s="375" t="s">
        <v>23</v>
      </c>
      <c r="B1063" s="76">
        <v>2</v>
      </c>
      <c r="C1063" s="76">
        <v>7</v>
      </c>
      <c r="D1063" s="76">
        <v>1</v>
      </c>
      <c r="E1063" s="76">
        <v>2</v>
      </c>
      <c r="F1063" s="76"/>
      <c r="G1063" s="76">
        <v>116936907</v>
      </c>
      <c r="H1063" s="77" t="s">
        <v>2714</v>
      </c>
      <c r="I1063" s="78">
        <v>4029369.67</v>
      </c>
      <c r="J1063" s="79" t="s">
        <v>2715</v>
      </c>
      <c r="K1063" s="343">
        <v>42558</v>
      </c>
      <c r="L1063" s="81" t="s">
        <v>122</v>
      </c>
      <c r="M1063" s="76" t="s">
        <v>1899</v>
      </c>
      <c r="N1063" s="89">
        <v>42571</v>
      </c>
      <c r="O1063" s="317">
        <v>211104</v>
      </c>
      <c r="P1063" s="89">
        <v>42590</v>
      </c>
      <c r="Q1063" s="294">
        <v>1</v>
      </c>
    </row>
    <row r="1064" spans="1:17" x14ac:dyDescent="0.25">
      <c r="A1064" s="375" t="s">
        <v>23</v>
      </c>
      <c r="B1064" s="76">
        <v>2</v>
      </c>
      <c r="C1064" s="76">
        <v>7</v>
      </c>
      <c r="D1064" s="76">
        <v>1</v>
      </c>
      <c r="E1064" s="76">
        <v>2</v>
      </c>
      <c r="F1064" s="76"/>
      <c r="G1064" s="76" t="s">
        <v>2716</v>
      </c>
      <c r="H1064" s="77" t="s">
        <v>2717</v>
      </c>
      <c r="I1064" s="78">
        <v>2158902.71</v>
      </c>
      <c r="J1064" s="79" t="s">
        <v>2694</v>
      </c>
      <c r="K1064" s="343">
        <v>42579</v>
      </c>
      <c r="L1064" s="81" t="s">
        <v>511</v>
      </c>
      <c r="M1064" s="76" t="s">
        <v>1628</v>
      </c>
      <c r="N1064" s="89">
        <v>42587</v>
      </c>
      <c r="O1064" s="318">
        <v>211364</v>
      </c>
      <c r="P1064" s="89">
        <v>42592</v>
      </c>
      <c r="Q1064" s="294">
        <v>1</v>
      </c>
    </row>
    <row r="1065" spans="1:17" ht="38.25" x14ac:dyDescent="0.25">
      <c r="A1065" s="375" t="s">
        <v>23</v>
      </c>
      <c r="B1065" s="76">
        <v>2</v>
      </c>
      <c r="C1065" s="76">
        <v>7</v>
      </c>
      <c r="D1065" s="76">
        <v>1</v>
      </c>
      <c r="E1065" s="76">
        <v>2</v>
      </c>
      <c r="F1065" s="76"/>
      <c r="G1065" s="76" t="s">
        <v>2818</v>
      </c>
      <c r="H1065" s="77" t="s">
        <v>2819</v>
      </c>
      <c r="I1065" s="78">
        <v>2713006.82</v>
      </c>
      <c r="J1065" s="79" t="s">
        <v>510</v>
      </c>
      <c r="K1065" s="343" t="s">
        <v>2820</v>
      </c>
      <c r="L1065" s="80" t="s">
        <v>122</v>
      </c>
      <c r="M1065" s="76" t="s">
        <v>2821</v>
      </c>
      <c r="N1065" s="89">
        <v>42592</v>
      </c>
      <c r="O1065" s="318">
        <v>211586</v>
      </c>
      <c r="P1065" s="89">
        <v>42592</v>
      </c>
      <c r="Q1065" s="294">
        <v>1</v>
      </c>
    </row>
    <row r="1066" spans="1:17" x14ac:dyDescent="0.25">
      <c r="A1066" s="375" t="s">
        <v>23</v>
      </c>
      <c r="B1066" s="76">
        <v>2</v>
      </c>
      <c r="C1066" s="76">
        <v>7</v>
      </c>
      <c r="D1066" s="76">
        <v>1</v>
      </c>
      <c r="E1066" s="76">
        <v>2</v>
      </c>
      <c r="F1066" s="76"/>
      <c r="G1066" s="76" t="s">
        <v>558</v>
      </c>
      <c r="H1066" s="77" t="s">
        <v>559</v>
      </c>
      <c r="I1066" s="78">
        <v>2155664.14</v>
      </c>
      <c r="J1066" s="79" t="s">
        <v>2718</v>
      </c>
      <c r="K1066" s="343">
        <v>42402</v>
      </c>
      <c r="L1066" s="81" t="s">
        <v>122</v>
      </c>
      <c r="M1066" s="82" t="s">
        <v>53</v>
      </c>
      <c r="N1066" s="80">
        <v>42433</v>
      </c>
      <c r="O1066" s="317">
        <v>211956</v>
      </c>
      <c r="P1066" s="80">
        <v>42594</v>
      </c>
      <c r="Q1066" s="294">
        <v>1</v>
      </c>
    </row>
    <row r="1067" spans="1:17" ht="25.5" x14ac:dyDescent="0.25">
      <c r="A1067" s="375" t="s">
        <v>23</v>
      </c>
      <c r="B1067" s="76">
        <v>2</v>
      </c>
      <c r="C1067" s="76">
        <v>7</v>
      </c>
      <c r="D1067" s="76">
        <v>1</v>
      </c>
      <c r="E1067" s="76">
        <v>2</v>
      </c>
      <c r="F1067" s="76"/>
      <c r="G1067" s="76" t="s">
        <v>2719</v>
      </c>
      <c r="H1067" s="77" t="s">
        <v>2720</v>
      </c>
      <c r="I1067" s="78">
        <v>5273257.43</v>
      </c>
      <c r="J1067" s="79" t="s">
        <v>2721</v>
      </c>
      <c r="K1067" s="343">
        <v>42577</v>
      </c>
      <c r="L1067" s="81" t="s">
        <v>122</v>
      </c>
      <c r="M1067" s="82" t="s">
        <v>2722</v>
      </c>
      <c r="N1067" s="80">
        <v>42596</v>
      </c>
      <c r="O1067" s="317">
        <v>212138</v>
      </c>
      <c r="P1067" s="80">
        <v>42600</v>
      </c>
      <c r="Q1067" s="294">
        <v>1</v>
      </c>
    </row>
    <row r="1068" spans="1:17" x14ac:dyDescent="0.25">
      <c r="A1068" s="375" t="s">
        <v>23</v>
      </c>
      <c r="B1068" s="76">
        <v>2</v>
      </c>
      <c r="C1068" s="76">
        <v>7</v>
      </c>
      <c r="D1068" s="76">
        <v>1</v>
      </c>
      <c r="E1068" s="76">
        <v>2</v>
      </c>
      <c r="F1068" s="76"/>
      <c r="G1068" s="76" t="s">
        <v>2730</v>
      </c>
      <c r="H1068" s="77" t="s">
        <v>2731</v>
      </c>
      <c r="I1068" s="78">
        <v>2047390.67</v>
      </c>
      <c r="J1068" s="79" t="s">
        <v>2732</v>
      </c>
      <c r="K1068" s="343">
        <v>42524</v>
      </c>
      <c r="L1068" s="81" t="s">
        <v>122</v>
      </c>
      <c r="M1068" s="82" t="s">
        <v>2733</v>
      </c>
      <c r="N1068" s="80">
        <v>42597</v>
      </c>
      <c r="O1068" s="83">
        <v>212163</v>
      </c>
      <c r="P1068" s="80">
        <v>42601</v>
      </c>
      <c r="Q1068" s="294"/>
    </row>
    <row r="1069" spans="1:17" x14ac:dyDescent="0.25">
      <c r="A1069" s="375" t="s">
        <v>23</v>
      </c>
      <c r="B1069" s="76">
        <v>2</v>
      </c>
      <c r="C1069" s="76">
        <v>7</v>
      </c>
      <c r="D1069" s="76">
        <v>1</v>
      </c>
      <c r="E1069" s="76">
        <v>2</v>
      </c>
      <c r="F1069" s="76"/>
      <c r="G1069" s="76" t="s">
        <v>2734</v>
      </c>
      <c r="H1069" s="77" t="s">
        <v>2735</v>
      </c>
      <c r="I1069" s="78">
        <v>184190</v>
      </c>
      <c r="J1069" s="79" t="s">
        <v>518</v>
      </c>
      <c r="K1069" s="343">
        <v>42405</v>
      </c>
      <c r="L1069" s="81" t="s">
        <v>122</v>
      </c>
      <c r="M1069" s="82" t="s">
        <v>2736</v>
      </c>
      <c r="N1069" s="80">
        <v>42586</v>
      </c>
      <c r="O1069" s="317">
        <v>212535</v>
      </c>
      <c r="P1069" s="80">
        <v>42605</v>
      </c>
      <c r="Q1069" s="294">
        <v>1</v>
      </c>
    </row>
    <row r="1070" spans="1:17" x14ac:dyDescent="0.25">
      <c r="A1070" s="375" t="s">
        <v>23</v>
      </c>
      <c r="B1070" s="76">
        <v>2</v>
      </c>
      <c r="C1070" s="76">
        <v>7</v>
      </c>
      <c r="D1070" s="76">
        <v>1</v>
      </c>
      <c r="E1070" s="76">
        <v>2</v>
      </c>
      <c r="F1070" s="76"/>
      <c r="G1070" s="76" t="s">
        <v>2737</v>
      </c>
      <c r="H1070" s="77" t="s">
        <v>2738</v>
      </c>
      <c r="I1070" s="78">
        <v>1355228.81</v>
      </c>
      <c r="J1070" s="79" t="s">
        <v>1399</v>
      </c>
      <c r="K1070" s="343">
        <v>42522</v>
      </c>
      <c r="L1070" s="81" t="s">
        <v>122</v>
      </c>
      <c r="M1070" s="82" t="s">
        <v>2739</v>
      </c>
      <c r="N1070" s="80">
        <v>42591</v>
      </c>
      <c r="O1070" s="317">
        <v>212747</v>
      </c>
      <c r="P1070" s="80">
        <v>42606</v>
      </c>
      <c r="Q1070" s="294">
        <v>1</v>
      </c>
    </row>
    <row r="1071" spans="1:17" ht="25.5" x14ac:dyDescent="0.25">
      <c r="A1071" s="375" t="s">
        <v>23</v>
      </c>
      <c r="B1071" s="76">
        <v>2</v>
      </c>
      <c r="C1071" s="76">
        <v>7</v>
      </c>
      <c r="D1071" s="76">
        <v>1</v>
      </c>
      <c r="E1071" s="76">
        <v>2</v>
      </c>
      <c r="F1071" s="76"/>
      <c r="G1071" s="76">
        <v>130530998</v>
      </c>
      <c r="H1071" s="77" t="s">
        <v>1420</v>
      </c>
      <c r="I1071" s="78">
        <v>3706322.86</v>
      </c>
      <c r="J1071" s="79" t="s">
        <v>2694</v>
      </c>
      <c r="K1071" s="343">
        <v>42549</v>
      </c>
      <c r="L1071" s="81" t="s">
        <v>122</v>
      </c>
      <c r="M1071" s="82" t="s">
        <v>2740</v>
      </c>
      <c r="N1071" s="80">
        <v>42580</v>
      </c>
      <c r="O1071" s="317">
        <v>212945</v>
      </c>
      <c r="P1071" s="80">
        <v>42607</v>
      </c>
      <c r="Q1071" s="294">
        <v>1</v>
      </c>
    </row>
    <row r="1072" spans="1:17" x14ac:dyDescent="0.25">
      <c r="A1072" s="375" t="s">
        <v>23</v>
      </c>
      <c r="B1072" s="76">
        <v>2</v>
      </c>
      <c r="C1072" s="76">
        <v>7</v>
      </c>
      <c r="D1072" s="76">
        <v>1</v>
      </c>
      <c r="E1072" s="76">
        <v>2</v>
      </c>
      <c r="F1072" s="76"/>
      <c r="G1072" s="76">
        <v>1200581427</v>
      </c>
      <c r="H1072" s="77" t="s">
        <v>2741</v>
      </c>
      <c r="I1072" s="78">
        <v>2052390.01</v>
      </c>
      <c r="J1072" s="79" t="s">
        <v>1428</v>
      </c>
      <c r="K1072" s="343">
        <v>42537</v>
      </c>
      <c r="L1072" s="81" t="s">
        <v>122</v>
      </c>
      <c r="M1072" s="82" t="s">
        <v>2742</v>
      </c>
      <c r="N1072" s="80">
        <v>42591</v>
      </c>
      <c r="O1072" s="317">
        <v>213031</v>
      </c>
      <c r="P1072" s="80">
        <v>42611</v>
      </c>
      <c r="Q1072" s="294"/>
    </row>
    <row r="1073" spans="1:17" x14ac:dyDescent="0.25">
      <c r="A1073" s="375" t="s">
        <v>23</v>
      </c>
      <c r="B1073" s="76">
        <v>2</v>
      </c>
      <c r="C1073" s="76">
        <v>7</v>
      </c>
      <c r="D1073" s="76">
        <v>1</v>
      </c>
      <c r="E1073" s="76">
        <v>2</v>
      </c>
      <c r="F1073" s="76"/>
      <c r="G1073" s="76">
        <v>131002064</v>
      </c>
      <c r="H1073" s="77" t="s">
        <v>2743</v>
      </c>
      <c r="I1073" s="78">
        <v>398080.05</v>
      </c>
      <c r="J1073" s="79" t="s">
        <v>587</v>
      </c>
      <c r="K1073" s="343">
        <v>42535</v>
      </c>
      <c r="L1073" s="81" t="s">
        <v>122</v>
      </c>
      <c r="M1073" s="82" t="s">
        <v>2744</v>
      </c>
      <c r="N1073" s="80">
        <v>42611</v>
      </c>
      <c r="O1073" s="317">
        <v>213187</v>
      </c>
      <c r="P1073" s="80">
        <v>42614</v>
      </c>
      <c r="Q1073" s="294">
        <v>1</v>
      </c>
    </row>
    <row r="1074" spans="1:17" x14ac:dyDescent="0.25">
      <c r="A1074" s="375" t="s">
        <v>23</v>
      </c>
      <c r="B1074" s="76">
        <v>2</v>
      </c>
      <c r="C1074" s="76">
        <v>7</v>
      </c>
      <c r="D1074" s="76">
        <v>1</v>
      </c>
      <c r="E1074" s="76">
        <v>2</v>
      </c>
      <c r="F1074" s="76"/>
      <c r="G1074" s="76">
        <v>130410879</v>
      </c>
      <c r="H1074" s="77" t="s">
        <v>2745</v>
      </c>
      <c r="I1074" s="241">
        <v>1725467.27</v>
      </c>
      <c r="J1074" s="79" t="s">
        <v>529</v>
      </c>
      <c r="K1074" s="343">
        <v>42451</v>
      </c>
      <c r="L1074" s="81" t="s">
        <v>122</v>
      </c>
      <c r="M1074" s="82" t="s">
        <v>2746</v>
      </c>
      <c r="N1074" s="80">
        <v>42566</v>
      </c>
      <c r="O1074" s="317">
        <v>213263</v>
      </c>
      <c r="P1074" s="80">
        <v>42587</v>
      </c>
      <c r="Q1074" s="294">
        <v>1</v>
      </c>
    </row>
    <row r="1075" spans="1:17" x14ac:dyDescent="0.25">
      <c r="A1075" s="375" t="s">
        <v>23</v>
      </c>
      <c r="B1075" s="76">
        <v>2</v>
      </c>
      <c r="C1075" s="76">
        <v>7</v>
      </c>
      <c r="D1075" s="76">
        <v>1</v>
      </c>
      <c r="E1075" s="76">
        <v>2</v>
      </c>
      <c r="F1075" s="76"/>
      <c r="G1075" s="76" t="s">
        <v>2747</v>
      </c>
      <c r="H1075" s="77" t="s">
        <v>2748</v>
      </c>
      <c r="I1075" s="78">
        <v>2137683.67</v>
      </c>
      <c r="J1075" s="79" t="s">
        <v>587</v>
      </c>
      <c r="K1075" s="343">
        <v>42578</v>
      </c>
      <c r="L1075" s="81" t="s">
        <v>122</v>
      </c>
      <c r="M1075" s="82" t="s">
        <v>2749</v>
      </c>
      <c r="N1075" s="80">
        <v>42585</v>
      </c>
      <c r="O1075" s="317">
        <v>213278</v>
      </c>
      <c r="P1075" s="80">
        <v>42620</v>
      </c>
      <c r="Q1075" s="294">
        <v>1</v>
      </c>
    </row>
    <row r="1076" spans="1:17" x14ac:dyDescent="0.25">
      <c r="A1076" s="375" t="s">
        <v>23</v>
      </c>
      <c r="B1076" s="76">
        <v>2</v>
      </c>
      <c r="C1076" s="76">
        <v>7</v>
      </c>
      <c r="D1076" s="76">
        <v>1</v>
      </c>
      <c r="E1076" s="76">
        <v>2</v>
      </c>
      <c r="F1076" s="76"/>
      <c r="G1076" s="76" t="s">
        <v>2750</v>
      </c>
      <c r="H1076" s="77" t="s">
        <v>2751</v>
      </c>
      <c r="I1076" s="78">
        <v>4228887.4800000004</v>
      </c>
      <c r="J1076" s="79" t="s">
        <v>1075</v>
      </c>
      <c r="K1076" s="344">
        <v>42248</v>
      </c>
      <c r="L1076" s="81" t="s">
        <v>122</v>
      </c>
      <c r="M1076" s="82" t="s">
        <v>2752</v>
      </c>
      <c r="N1076" s="80">
        <v>42391</v>
      </c>
      <c r="O1076" s="317">
        <v>213391</v>
      </c>
      <c r="P1076" s="80">
        <v>42620</v>
      </c>
      <c r="Q1076" s="294">
        <v>1</v>
      </c>
    </row>
    <row r="1077" spans="1:17" x14ac:dyDescent="0.25">
      <c r="A1077" s="375" t="s">
        <v>23</v>
      </c>
      <c r="B1077" s="76">
        <v>2</v>
      </c>
      <c r="C1077" s="76">
        <v>7</v>
      </c>
      <c r="D1077" s="76">
        <v>1</v>
      </c>
      <c r="E1077" s="76">
        <v>2</v>
      </c>
      <c r="F1077" s="76"/>
      <c r="G1077" s="76" t="s">
        <v>2753</v>
      </c>
      <c r="H1077" s="77" t="s">
        <v>2754</v>
      </c>
      <c r="I1077" s="78">
        <v>1238422.27</v>
      </c>
      <c r="J1077" s="79" t="s">
        <v>510</v>
      </c>
      <c r="K1077" s="343">
        <v>42577</v>
      </c>
      <c r="L1077" s="81" t="s">
        <v>122</v>
      </c>
      <c r="M1077" s="82" t="s">
        <v>2755</v>
      </c>
      <c r="N1077" s="80">
        <v>42614</v>
      </c>
      <c r="O1077" s="317">
        <v>213436</v>
      </c>
      <c r="P1077" s="80">
        <v>42620</v>
      </c>
      <c r="Q1077" s="294">
        <v>1</v>
      </c>
    </row>
    <row r="1078" spans="1:17" x14ac:dyDescent="0.25">
      <c r="A1078" s="375" t="s">
        <v>23</v>
      </c>
      <c r="B1078" s="76">
        <v>2</v>
      </c>
      <c r="C1078" s="76">
        <v>7</v>
      </c>
      <c r="D1078" s="76">
        <v>1</v>
      </c>
      <c r="E1078" s="76">
        <v>2</v>
      </c>
      <c r="F1078" s="76"/>
      <c r="G1078" s="76" t="s">
        <v>2756</v>
      </c>
      <c r="H1078" s="77" t="s">
        <v>2757</v>
      </c>
      <c r="I1078" s="78">
        <v>2105228.2999999998</v>
      </c>
      <c r="J1078" s="79" t="s">
        <v>518</v>
      </c>
      <c r="K1078" s="343">
        <v>42601</v>
      </c>
      <c r="L1078" s="81" t="s">
        <v>122</v>
      </c>
      <c r="M1078" s="82" t="s">
        <v>2758</v>
      </c>
      <c r="N1078" s="80">
        <v>42619</v>
      </c>
      <c r="O1078" s="317">
        <v>213753</v>
      </c>
      <c r="P1078" s="80">
        <v>42621</v>
      </c>
      <c r="Q1078" s="294">
        <v>1</v>
      </c>
    </row>
    <row r="1079" spans="1:17" x14ac:dyDescent="0.25">
      <c r="A1079" s="375" t="s">
        <v>23</v>
      </c>
      <c r="B1079" s="76">
        <v>2</v>
      </c>
      <c r="C1079" s="76">
        <v>7</v>
      </c>
      <c r="D1079" s="76">
        <v>1</v>
      </c>
      <c r="E1079" s="76">
        <v>2</v>
      </c>
      <c r="F1079" s="76"/>
      <c r="G1079" s="76" t="s">
        <v>2759</v>
      </c>
      <c r="H1079" s="77" t="s">
        <v>2760</v>
      </c>
      <c r="I1079" s="78">
        <v>1705377.95</v>
      </c>
      <c r="J1079" s="79" t="s">
        <v>623</v>
      </c>
      <c r="K1079" s="343">
        <v>42577</v>
      </c>
      <c r="L1079" s="81" t="s">
        <v>122</v>
      </c>
      <c r="M1079" s="82" t="s">
        <v>2761</v>
      </c>
      <c r="N1079" s="80">
        <v>42585</v>
      </c>
      <c r="O1079" s="317">
        <v>213906</v>
      </c>
      <c r="P1079" s="80">
        <v>42622</v>
      </c>
      <c r="Q1079" s="294">
        <v>1</v>
      </c>
    </row>
    <row r="1080" spans="1:17" x14ac:dyDescent="0.25">
      <c r="A1080" s="375" t="s">
        <v>23</v>
      </c>
      <c r="B1080" s="76">
        <v>2</v>
      </c>
      <c r="C1080" s="76">
        <v>7</v>
      </c>
      <c r="D1080" s="76">
        <v>1</v>
      </c>
      <c r="E1080" s="76">
        <v>2</v>
      </c>
      <c r="F1080" s="76"/>
      <c r="G1080" s="76" t="s">
        <v>2762</v>
      </c>
      <c r="H1080" s="77" t="s">
        <v>2763</v>
      </c>
      <c r="I1080" s="78">
        <v>847095.11</v>
      </c>
      <c r="J1080" s="79" t="s">
        <v>537</v>
      </c>
      <c r="K1080" s="343">
        <v>42579</v>
      </c>
      <c r="L1080" s="81" t="s">
        <v>122</v>
      </c>
      <c r="M1080" s="82" t="s">
        <v>2764</v>
      </c>
      <c r="N1080" s="80"/>
      <c r="O1080" s="83">
        <v>214036</v>
      </c>
      <c r="P1080" s="80">
        <v>42626</v>
      </c>
      <c r="Q1080" s="294"/>
    </row>
    <row r="1081" spans="1:17" x14ac:dyDescent="0.25">
      <c r="A1081" s="375" t="s">
        <v>23</v>
      </c>
      <c r="B1081" s="76">
        <v>2</v>
      </c>
      <c r="C1081" s="76">
        <v>7</v>
      </c>
      <c r="D1081" s="76">
        <v>1</v>
      </c>
      <c r="E1081" s="76">
        <v>2</v>
      </c>
      <c r="F1081" s="76"/>
      <c r="G1081" s="76">
        <v>101303162</v>
      </c>
      <c r="H1081" s="77" t="s">
        <v>2713</v>
      </c>
      <c r="I1081" s="78">
        <v>3640033.54</v>
      </c>
      <c r="J1081" s="79" t="s">
        <v>529</v>
      </c>
      <c r="K1081" s="343">
        <v>42585</v>
      </c>
      <c r="L1081" s="81" t="s">
        <v>122</v>
      </c>
      <c r="M1081" s="82" t="s">
        <v>2765</v>
      </c>
      <c r="N1081" s="80">
        <v>42620</v>
      </c>
      <c r="O1081" s="83">
        <v>214105</v>
      </c>
      <c r="P1081" s="80">
        <v>42626</v>
      </c>
      <c r="Q1081" s="294"/>
    </row>
    <row r="1082" spans="1:17" x14ac:dyDescent="0.25">
      <c r="A1082" s="375" t="s">
        <v>23</v>
      </c>
      <c r="B1082" s="76">
        <v>2</v>
      </c>
      <c r="C1082" s="76">
        <v>7</v>
      </c>
      <c r="D1082" s="76">
        <v>1</v>
      </c>
      <c r="E1082" s="76">
        <v>2</v>
      </c>
      <c r="F1082" s="76"/>
      <c r="G1082" s="76" t="s">
        <v>2766</v>
      </c>
      <c r="H1082" s="77" t="s">
        <v>2767</v>
      </c>
      <c r="I1082" s="78">
        <v>1020358.13</v>
      </c>
      <c r="J1082" s="79" t="s">
        <v>2768</v>
      </c>
      <c r="K1082" s="343">
        <v>42565</v>
      </c>
      <c r="L1082" s="81" t="s">
        <v>122</v>
      </c>
      <c r="M1082" s="82" t="s">
        <v>2769</v>
      </c>
      <c r="N1082" s="80">
        <v>42625</v>
      </c>
      <c r="O1082" s="317">
        <v>214120</v>
      </c>
      <c r="P1082" s="80">
        <v>42626</v>
      </c>
      <c r="Q1082" s="294">
        <v>1</v>
      </c>
    </row>
    <row r="1083" spans="1:17" x14ac:dyDescent="0.25">
      <c r="A1083" s="375" t="s">
        <v>23</v>
      </c>
      <c r="B1083" s="76">
        <v>2</v>
      </c>
      <c r="C1083" s="76">
        <v>7</v>
      </c>
      <c r="D1083" s="76">
        <v>1</v>
      </c>
      <c r="E1083" s="76">
        <v>2</v>
      </c>
      <c r="F1083" s="76"/>
      <c r="G1083" s="76" t="s">
        <v>2770</v>
      </c>
      <c r="H1083" s="77" t="s">
        <v>2693</v>
      </c>
      <c r="I1083" s="78">
        <v>3052310.87</v>
      </c>
      <c r="J1083" s="79" t="s">
        <v>2703</v>
      </c>
      <c r="K1083" s="343">
        <v>42615</v>
      </c>
      <c r="L1083" s="81" t="s">
        <v>122</v>
      </c>
      <c r="M1083" s="82" t="s">
        <v>2771</v>
      </c>
      <c r="N1083" s="80"/>
      <c r="O1083" s="83">
        <v>214246</v>
      </c>
      <c r="P1083" s="80">
        <v>42627</v>
      </c>
      <c r="Q1083" s="294"/>
    </row>
    <row r="1084" spans="1:17" x14ac:dyDescent="0.25">
      <c r="A1084" s="375" t="s">
        <v>23</v>
      </c>
      <c r="B1084" s="76">
        <v>2</v>
      </c>
      <c r="C1084" s="76">
        <v>7</v>
      </c>
      <c r="D1084" s="76">
        <v>1</v>
      </c>
      <c r="E1084" s="76">
        <v>2</v>
      </c>
      <c r="F1084" s="76"/>
      <c r="G1084" s="76" t="s">
        <v>2772</v>
      </c>
      <c r="H1084" s="77" t="s">
        <v>567</v>
      </c>
      <c r="I1084" s="78">
        <v>2131919.25</v>
      </c>
      <c r="J1084" s="79" t="s">
        <v>587</v>
      </c>
      <c r="K1084" s="343">
        <v>42599</v>
      </c>
      <c r="L1084" s="81" t="s">
        <v>122</v>
      </c>
      <c r="M1084" s="82" t="s">
        <v>2773</v>
      </c>
      <c r="N1084" s="80">
        <v>42536</v>
      </c>
      <c r="O1084" s="317">
        <v>214383</v>
      </c>
      <c r="P1084" s="80">
        <v>42628</v>
      </c>
      <c r="Q1084" s="294">
        <v>1</v>
      </c>
    </row>
    <row r="1085" spans="1:17" x14ac:dyDescent="0.25">
      <c r="A1085" s="375" t="s">
        <v>23</v>
      </c>
      <c r="B1085" s="76">
        <v>2</v>
      </c>
      <c r="C1085" s="76">
        <v>7</v>
      </c>
      <c r="D1085" s="76">
        <v>1</v>
      </c>
      <c r="E1085" s="76">
        <v>2</v>
      </c>
      <c r="F1085" s="76"/>
      <c r="G1085" s="76" t="s">
        <v>2774</v>
      </c>
      <c r="H1085" s="77" t="s">
        <v>2775</v>
      </c>
      <c r="I1085" s="78">
        <v>2857387.71</v>
      </c>
      <c r="J1085" s="79" t="s">
        <v>529</v>
      </c>
      <c r="K1085" s="343">
        <v>42605</v>
      </c>
      <c r="L1085" s="81" t="s">
        <v>122</v>
      </c>
      <c r="M1085" s="82" t="s">
        <v>1570</v>
      </c>
      <c r="N1085" s="80">
        <v>42625</v>
      </c>
      <c r="O1085" s="83">
        <v>214384</v>
      </c>
      <c r="P1085" s="80">
        <v>42628</v>
      </c>
      <c r="Q1085" s="294"/>
    </row>
    <row r="1086" spans="1:17" x14ac:dyDescent="0.25">
      <c r="A1086" s="375" t="s">
        <v>23</v>
      </c>
      <c r="B1086" s="76">
        <v>2</v>
      </c>
      <c r="C1086" s="76">
        <v>7</v>
      </c>
      <c r="D1086" s="76">
        <v>1</v>
      </c>
      <c r="E1086" s="76">
        <v>2</v>
      </c>
      <c r="F1086" s="76"/>
      <c r="G1086" s="76" t="s">
        <v>2776</v>
      </c>
      <c r="H1086" s="77" t="s">
        <v>2777</v>
      </c>
      <c r="I1086" s="78">
        <v>4584170.01</v>
      </c>
      <c r="J1086" s="79" t="s">
        <v>529</v>
      </c>
      <c r="K1086" s="343">
        <v>42572</v>
      </c>
      <c r="L1086" s="81" t="s">
        <v>122</v>
      </c>
      <c r="M1086" s="82" t="s">
        <v>2778</v>
      </c>
      <c r="N1086" s="80">
        <v>42620</v>
      </c>
      <c r="O1086" s="317">
        <v>214527</v>
      </c>
      <c r="P1086" s="80">
        <v>42629</v>
      </c>
      <c r="Q1086" s="294">
        <v>1</v>
      </c>
    </row>
    <row r="1087" spans="1:17" x14ac:dyDescent="0.25">
      <c r="A1087" s="375" t="s">
        <v>23</v>
      </c>
      <c r="B1087" s="76">
        <v>2</v>
      </c>
      <c r="C1087" s="76">
        <v>7</v>
      </c>
      <c r="D1087" s="76">
        <v>1</v>
      </c>
      <c r="E1087" s="76">
        <v>2</v>
      </c>
      <c r="F1087" s="76"/>
      <c r="G1087" s="76" t="s">
        <v>2756</v>
      </c>
      <c r="H1087" s="77" t="s">
        <v>2757</v>
      </c>
      <c r="I1087" s="78">
        <v>2625014.31</v>
      </c>
      <c r="J1087" s="79" t="s">
        <v>510</v>
      </c>
      <c r="K1087" s="343">
        <v>42585</v>
      </c>
      <c r="L1087" s="81" t="s">
        <v>122</v>
      </c>
      <c r="M1087" s="82" t="s">
        <v>2779</v>
      </c>
      <c r="N1087" s="80">
        <v>42625</v>
      </c>
      <c r="O1087" s="317">
        <v>214552</v>
      </c>
      <c r="P1087" s="80">
        <v>42632</v>
      </c>
      <c r="Q1087" s="294">
        <v>1</v>
      </c>
    </row>
    <row r="1088" spans="1:17" x14ac:dyDescent="0.25">
      <c r="A1088" s="375" t="s">
        <v>23</v>
      </c>
      <c r="B1088" s="76">
        <v>2</v>
      </c>
      <c r="C1088" s="76">
        <v>7</v>
      </c>
      <c r="D1088" s="76">
        <v>1</v>
      </c>
      <c r="E1088" s="76">
        <v>2</v>
      </c>
      <c r="F1088" s="76"/>
      <c r="G1088" s="76" t="s">
        <v>2774</v>
      </c>
      <c r="H1088" s="77" t="s">
        <v>2775</v>
      </c>
      <c r="I1088" s="78">
        <v>1818291.8</v>
      </c>
      <c r="J1088" s="79" t="s">
        <v>587</v>
      </c>
      <c r="K1088" s="343">
        <v>42618</v>
      </c>
      <c r="L1088" s="81" t="s">
        <v>122</v>
      </c>
      <c r="M1088" s="76" t="s">
        <v>2780</v>
      </c>
      <c r="N1088" s="89">
        <v>42623</v>
      </c>
      <c r="O1088" s="83">
        <v>214560</v>
      </c>
      <c r="P1088" s="80">
        <v>42632</v>
      </c>
      <c r="Q1088" s="294"/>
    </row>
    <row r="1089" spans="1:17" x14ac:dyDescent="0.25">
      <c r="A1089" s="375" t="s">
        <v>23</v>
      </c>
      <c r="B1089" s="76">
        <v>2</v>
      </c>
      <c r="C1089" s="76">
        <v>7</v>
      </c>
      <c r="D1089" s="76">
        <v>1</v>
      </c>
      <c r="E1089" s="76">
        <v>2</v>
      </c>
      <c r="F1089" s="76"/>
      <c r="G1089" s="76" t="s">
        <v>2781</v>
      </c>
      <c r="H1089" s="77" t="s">
        <v>2782</v>
      </c>
      <c r="I1089" s="78">
        <v>1784806.19</v>
      </c>
      <c r="J1089" s="79" t="s">
        <v>525</v>
      </c>
      <c r="K1089" s="343">
        <v>42536</v>
      </c>
      <c r="L1089" s="81" t="s">
        <v>122</v>
      </c>
      <c r="M1089" s="82" t="s">
        <v>2783</v>
      </c>
      <c r="N1089" s="80">
        <v>42614</v>
      </c>
      <c r="O1089" s="317">
        <v>214641</v>
      </c>
      <c r="P1089" s="80">
        <v>42633</v>
      </c>
      <c r="Q1089" s="294">
        <v>1</v>
      </c>
    </row>
    <row r="1090" spans="1:17" x14ac:dyDescent="0.25">
      <c r="A1090" s="375" t="s">
        <v>23</v>
      </c>
      <c r="B1090" s="76">
        <v>2</v>
      </c>
      <c r="C1090" s="76">
        <v>7</v>
      </c>
      <c r="D1090" s="76">
        <v>1</v>
      </c>
      <c r="E1090" s="76">
        <v>2</v>
      </c>
      <c r="F1090" s="76"/>
      <c r="G1090" s="76" t="s">
        <v>2784</v>
      </c>
      <c r="H1090" s="77" t="s">
        <v>2785</v>
      </c>
      <c r="I1090" s="78">
        <v>320235.95</v>
      </c>
      <c r="J1090" s="79" t="s">
        <v>587</v>
      </c>
      <c r="K1090" s="343">
        <v>42585</v>
      </c>
      <c r="L1090" s="81" t="s">
        <v>122</v>
      </c>
      <c r="M1090" s="82" t="s">
        <v>2788</v>
      </c>
      <c r="N1090" s="80" t="s">
        <v>2789</v>
      </c>
      <c r="O1090" s="317">
        <v>214721</v>
      </c>
      <c r="P1090" s="80">
        <v>42634</v>
      </c>
      <c r="Q1090" s="294">
        <v>1</v>
      </c>
    </row>
    <row r="1091" spans="1:17" x14ac:dyDescent="0.25">
      <c r="A1091" s="375" t="s">
        <v>23</v>
      </c>
      <c r="B1091" s="76">
        <v>2</v>
      </c>
      <c r="C1091" s="76">
        <v>7</v>
      </c>
      <c r="D1091" s="76">
        <v>1</v>
      </c>
      <c r="E1091" s="76">
        <v>2</v>
      </c>
      <c r="F1091" s="76"/>
      <c r="G1091" s="76">
        <v>124022169</v>
      </c>
      <c r="H1091" s="77" t="s">
        <v>2790</v>
      </c>
      <c r="I1091" s="78">
        <v>2167636.91</v>
      </c>
      <c r="J1091" s="79" t="s">
        <v>525</v>
      </c>
      <c r="K1091" s="343">
        <v>42576</v>
      </c>
      <c r="L1091" s="81" t="s">
        <v>122</v>
      </c>
      <c r="M1091" s="82" t="s">
        <v>2791</v>
      </c>
      <c r="N1091" s="80">
        <v>42633</v>
      </c>
      <c r="O1091" s="317">
        <v>214939</v>
      </c>
      <c r="P1091" s="80">
        <v>42636</v>
      </c>
      <c r="Q1091" s="294">
        <v>1</v>
      </c>
    </row>
    <row r="1092" spans="1:17" ht="25.5" x14ac:dyDescent="0.25">
      <c r="A1092" s="375" t="s">
        <v>23</v>
      </c>
      <c r="B1092" s="76">
        <v>2</v>
      </c>
      <c r="C1092" s="76">
        <v>7</v>
      </c>
      <c r="D1092" s="76">
        <v>1</v>
      </c>
      <c r="E1092" s="76">
        <v>2</v>
      </c>
      <c r="F1092" s="76"/>
      <c r="G1092" s="76" t="s">
        <v>2800</v>
      </c>
      <c r="H1092" s="77" t="s">
        <v>2801</v>
      </c>
      <c r="I1092" s="78">
        <v>3994063.59</v>
      </c>
      <c r="J1092" s="79" t="s">
        <v>1075</v>
      </c>
      <c r="K1092" s="343">
        <v>42584</v>
      </c>
      <c r="L1092" s="81" t="s">
        <v>122</v>
      </c>
      <c r="M1092" s="82" t="s">
        <v>2802</v>
      </c>
      <c r="N1092" s="80">
        <v>42653</v>
      </c>
      <c r="O1092" s="83">
        <v>215645</v>
      </c>
      <c r="P1092" s="80">
        <v>42654</v>
      </c>
      <c r="Q1092" s="294"/>
    </row>
    <row r="1093" spans="1:17" ht="25.5" x14ac:dyDescent="0.25">
      <c r="A1093" s="375" t="s">
        <v>23</v>
      </c>
      <c r="B1093" s="76">
        <v>2</v>
      </c>
      <c r="C1093" s="76">
        <v>7</v>
      </c>
      <c r="D1093" s="76">
        <v>1</v>
      </c>
      <c r="E1093" s="76">
        <v>2</v>
      </c>
      <c r="F1093" s="76"/>
      <c r="G1093" s="76" t="s">
        <v>2814</v>
      </c>
      <c r="H1093" s="77" t="s">
        <v>2815</v>
      </c>
      <c r="I1093" s="78">
        <v>561543.21</v>
      </c>
      <c r="J1093" s="79" t="s">
        <v>2816</v>
      </c>
      <c r="K1093" s="343">
        <v>42590</v>
      </c>
      <c r="L1093" s="80" t="s">
        <v>122</v>
      </c>
      <c r="M1093" s="76" t="s">
        <v>2817</v>
      </c>
      <c r="N1093" s="89">
        <v>42670</v>
      </c>
      <c r="O1093" s="232">
        <v>216412</v>
      </c>
      <c r="P1093" s="89">
        <v>42674</v>
      </c>
      <c r="Q1093" s="294"/>
    </row>
    <row r="1094" spans="1:17" x14ac:dyDescent="0.25">
      <c r="A1094" s="375" t="s">
        <v>23</v>
      </c>
      <c r="B1094" s="76">
        <v>2</v>
      </c>
      <c r="C1094" s="76">
        <v>7</v>
      </c>
      <c r="D1094" s="76">
        <v>1</v>
      </c>
      <c r="E1094" s="76">
        <v>2</v>
      </c>
      <c r="F1094" s="76"/>
      <c r="G1094" s="76" t="s">
        <v>2804</v>
      </c>
      <c r="H1094" s="77" t="s">
        <v>2805</v>
      </c>
      <c r="I1094" s="78">
        <v>9017119.3800000008</v>
      </c>
      <c r="J1094" s="79" t="s">
        <v>2806</v>
      </c>
      <c r="K1094" s="343">
        <v>42653</v>
      </c>
      <c r="L1094" s="81" t="s">
        <v>122</v>
      </c>
      <c r="M1094" s="76" t="s">
        <v>2807</v>
      </c>
      <c r="N1094" s="89">
        <v>42692</v>
      </c>
      <c r="O1094" s="232">
        <v>217930</v>
      </c>
      <c r="P1094" s="89">
        <v>42695</v>
      </c>
      <c r="Q1094" s="294"/>
    </row>
    <row r="1095" spans="1:17" ht="25.5" x14ac:dyDescent="0.25">
      <c r="A1095" s="375" t="s">
        <v>23</v>
      </c>
      <c r="B1095" s="76">
        <v>2</v>
      </c>
      <c r="C1095" s="76">
        <v>7</v>
      </c>
      <c r="D1095" s="76">
        <v>1</v>
      </c>
      <c r="E1095" s="76">
        <v>2</v>
      </c>
      <c r="F1095" s="76"/>
      <c r="G1095" s="76" t="s">
        <v>2784</v>
      </c>
      <c r="H1095" s="77" t="s">
        <v>2785</v>
      </c>
      <c r="I1095" s="78">
        <v>627042.18999999994</v>
      </c>
      <c r="J1095" s="79" t="s">
        <v>2786</v>
      </c>
      <c r="K1095" s="343">
        <v>42585</v>
      </c>
      <c r="L1095" s="81" t="s">
        <v>122</v>
      </c>
      <c r="M1095" s="82" t="s">
        <v>2787</v>
      </c>
      <c r="N1095" s="80">
        <v>42692</v>
      </c>
      <c r="O1095" s="83">
        <v>217996</v>
      </c>
      <c r="P1095" s="80">
        <v>42697</v>
      </c>
      <c r="Q1095" s="294"/>
    </row>
    <row r="1096" spans="1:17" x14ac:dyDescent="0.25">
      <c r="A1096" s="375" t="s">
        <v>23</v>
      </c>
      <c r="B1096" s="76">
        <v>2</v>
      </c>
      <c r="C1096" s="76">
        <v>7</v>
      </c>
      <c r="D1096" s="76">
        <v>1</v>
      </c>
      <c r="E1096" s="76">
        <v>2</v>
      </c>
      <c r="F1096" s="76"/>
      <c r="G1096" s="76" t="s">
        <v>2812</v>
      </c>
      <c r="H1096" s="77" t="s">
        <v>2785</v>
      </c>
      <c r="I1096" s="78">
        <v>627042.1</v>
      </c>
      <c r="J1096" s="79" t="s">
        <v>587</v>
      </c>
      <c r="K1096" s="343">
        <v>42585</v>
      </c>
      <c r="L1096" s="81" t="s">
        <v>122</v>
      </c>
      <c r="M1096" s="76" t="s">
        <v>2813</v>
      </c>
      <c r="N1096" s="89">
        <v>42692</v>
      </c>
      <c r="O1096" s="232">
        <v>217996</v>
      </c>
      <c r="P1096" s="89">
        <v>42697</v>
      </c>
      <c r="Q1096" s="294"/>
    </row>
    <row r="1097" spans="1:17" x14ac:dyDescent="0.25">
      <c r="A1097" s="375" t="s">
        <v>23</v>
      </c>
      <c r="B1097" s="76">
        <v>2</v>
      </c>
      <c r="C1097" s="76">
        <v>7</v>
      </c>
      <c r="D1097" s="76">
        <v>1</v>
      </c>
      <c r="E1097" s="76">
        <v>2</v>
      </c>
      <c r="F1097" s="76"/>
      <c r="G1097" s="76" t="s">
        <v>512</v>
      </c>
      <c r="H1097" s="77" t="s">
        <v>2808</v>
      </c>
      <c r="I1097" s="78">
        <v>1608740.99</v>
      </c>
      <c r="J1097" s="79" t="s">
        <v>623</v>
      </c>
      <c r="K1097" s="343">
        <v>42625</v>
      </c>
      <c r="L1097" s="81" t="s">
        <v>122</v>
      </c>
      <c r="M1097" s="76" t="s">
        <v>2809</v>
      </c>
      <c r="N1097" s="89">
        <v>42692</v>
      </c>
      <c r="O1097" s="232">
        <v>218318</v>
      </c>
      <c r="P1097" s="89">
        <v>42705</v>
      </c>
      <c r="Q1097" s="294"/>
    </row>
    <row r="1098" spans="1:17" ht="25.5" x14ac:dyDescent="0.25">
      <c r="A1098" s="375" t="s">
        <v>23</v>
      </c>
      <c r="B1098" s="76">
        <v>2</v>
      </c>
      <c r="C1098" s="76">
        <v>7</v>
      </c>
      <c r="D1098" s="76">
        <v>1</v>
      </c>
      <c r="E1098" s="76">
        <v>2</v>
      </c>
      <c r="F1098" s="76"/>
      <c r="G1098" s="76" t="s">
        <v>562</v>
      </c>
      <c r="H1098" s="77" t="s">
        <v>2810</v>
      </c>
      <c r="I1098" s="78">
        <v>5106537.91</v>
      </c>
      <c r="J1098" s="79" t="s">
        <v>529</v>
      </c>
      <c r="K1098" s="343">
        <v>42584</v>
      </c>
      <c r="L1098" s="81" t="s">
        <v>122</v>
      </c>
      <c r="M1098" s="76" t="s">
        <v>2811</v>
      </c>
      <c r="N1098" s="89">
        <v>42692</v>
      </c>
      <c r="O1098" s="318">
        <v>218409</v>
      </c>
      <c r="P1098" s="89">
        <v>42709</v>
      </c>
      <c r="Q1098" s="294">
        <v>1</v>
      </c>
    </row>
    <row r="1099" spans="1:17" ht="25.5" x14ac:dyDescent="0.25">
      <c r="A1099" s="375" t="s">
        <v>23</v>
      </c>
      <c r="B1099" s="76">
        <v>2</v>
      </c>
      <c r="C1099" s="76">
        <v>7</v>
      </c>
      <c r="D1099" s="76">
        <v>1</v>
      </c>
      <c r="E1099" s="76">
        <v>2</v>
      </c>
      <c r="F1099" s="76"/>
      <c r="G1099" s="76" t="s">
        <v>562</v>
      </c>
      <c r="H1099" s="77" t="s">
        <v>2810</v>
      </c>
      <c r="I1099" s="78">
        <v>1603394.89</v>
      </c>
      <c r="J1099" s="79" t="s">
        <v>525</v>
      </c>
      <c r="K1099" s="343">
        <v>42635</v>
      </c>
      <c r="L1099" s="81" t="s">
        <v>122</v>
      </c>
      <c r="M1099" s="76" t="s">
        <v>565</v>
      </c>
      <c r="N1099" s="89">
        <v>42697</v>
      </c>
      <c r="O1099" s="232">
        <v>219360</v>
      </c>
      <c r="P1099" s="89">
        <v>42717</v>
      </c>
      <c r="Q1099" s="294"/>
    </row>
    <row r="1100" spans="1:17" ht="25.5" x14ac:dyDescent="0.25">
      <c r="A1100" s="375" t="s">
        <v>23</v>
      </c>
      <c r="B1100" s="76">
        <v>2</v>
      </c>
      <c r="C1100" s="76">
        <v>7</v>
      </c>
      <c r="D1100" s="76">
        <v>1</v>
      </c>
      <c r="E1100" s="76">
        <v>2</v>
      </c>
      <c r="F1100" s="76"/>
      <c r="G1100" s="76" t="s">
        <v>2824</v>
      </c>
      <c r="H1100" s="77" t="s">
        <v>2825</v>
      </c>
      <c r="I1100" s="78">
        <v>2524529.7200000002</v>
      </c>
      <c r="J1100" s="79" t="s">
        <v>578</v>
      </c>
      <c r="K1100" s="343">
        <v>42705</v>
      </c>
      <c r="L1100" s="81" t="s">
        <v>122</v>
      </c>
      <c r="M1100" s="76" t="s">
        <v>1841</v>
      </c>
      <c r="N1100" s="89">
        <v>42720</v>
      </c>
      <c r="O1100" s="232">
        <v>219935</v>
      </c>
      <c r="P1100" s="89">
        <v>42724</v>
      </c>
      <c r="Q1100" s="294"/>
    </row>
    <row r="1101" spans="1:17" ht="25.5" x14ac:dyDescent="0.25">
      <c r="A1101" s="375" t="s">
        <v>23</v>
      </c>
      <c r="B1101" s="76">
        <v>2</v>
      </c>
      <c r="C1101" s="76">
        <v>7</v>
      </c>
      <c r="D1101" s="76">
        <v>1</v>
      </c>
      <c r="E1101" s="76">
        <v>2</v>
      </c>
      <c r="F1101" s="76"/>
      <c r="G1101" s="76" t="s">
        <v>2829</v>
      </c>
      <c r="H1101" s="77" t="s">
        <v>2830</v>
      </c>
      <c r="I1101" s="78">
        <v>1160669.52</v>
      </c>
      <c r="J1101" s="79" t="s">
        <v>600</v>
      </c>
      <c r="K1101" s="343">
        <v>42702</v>
      </c>
      <c r="L1101" s="80" t="s">
        <v>122</v>
      </c>
      <c r="M1101" s="76" t="s">
        <v>2831</v>
      </c>
      <c r="N1101" s="89">
        <v>42752</v>
      </c>
      <c r="O1101" s="232">
        <v>220903</v>
      </c>
      <c r="P1101" s="80">
        <v>42755</v>
      </c>
      <c r="Q1101" s="294"/>
    </row>
    <row r="1102" spans="1:17" ht="25.5" x14ac:dyDescent="0.25">
      <c r="A1102" s="375" t="s">
        <v>23</v>
      </c>
      <c r="B1102" s="76">
        <v>2</v>
      </c>
      <c r="C1102" s="76">
        <v>7</v>
      </c>
      <c r="D1102" s="76">
        <v>1</v>
      </c>
      <c r="E1102" s="76">
        <v>2</v>
      </c>
      <c r="F1102" s="76"/>
      <c r="G1102" s="76" t="s">
        <v>2832</v>
      </c>
      <c r="H1102" s="77" t="s">
        <v>2833</v>
      </c>
      <c r="I1102" s="78">
        <v>1405165.09</v>
      </c>
      <c r="J1102" s="79" t="s">
        <v>2834</v>
      </c>
      <c r="K1102" s="343">
        <v>42563</v>
      </c>
      <c r="L1102" s="80" t="s">
        <v>122</v>
      </c>
      <c r="M1102" s="76" t="s">
        <v>2835</v>
      </c>
      <c r="N1102" s="89">
        <v>42752</v>
      </c>
      <c r="O1102" s="232">
        <v>220903</v>
      </c>
      <c r="P1102" s="80">
        <v>42755</v>
      </c>
      <c r="Q1102" s="294"/>
    </row>
    <row r="1103" spans="1:17" x14ac:dyDescent="0.25">
      <c r="A1103" s="375" t="s">
        <v>23</v>
      </c>
      <c r="B1103" s="76">
        <v>2</v>
      </c>
      <c r="C1103" s="76">
        <v>7</v>
      </c>
      <c r="D1103" s="76">
        <v>1</v>
      </c>
      <c r="E1103" s="76">
        <v>2</v>
      </c>
      <c r="F1103" s="76"/>
      <c r="G1103" s="76" t="s">
        <v>2836</v>
      </c>
      <c r="H1103" s="77" t="s">
        <v>2837</v>
      </c>
      <c r="I1103" s="78">
        <v>2739513.34</v>
      </c>
      <c r="J1103" s="79" t="s">
        <v>2838</v>
      </c>
      <c r="K1103" s="343">
        <v>42752</v>
      </c>
      <c r="L1103" s="80" t="s">
        <v>122</v>
      </c>
      <c r="M1103" s="76" t="s">
        <v>2507</v>
      </c>
      <c r="N1103" s="89">
        <v>42755</v>
      </c>
      <c r="O1103" s="232">
        <v>220917</v>
      </c>
      <c r="P1103" s="80">
        <v>42758</v>
      </c>
      <c r="Q1103" s="294"/>
    </row>
    <row r="1104" spans="1:17" ht="25.5" x14ac:dyDescent="0.25">
      <c r="A1104" s="375" t="s">
        <v>23</v>
      </c>
      <c r="B1104" s="76">
        <v>2</v>
      </c>
      <c r="C1104" s="76">
        <v>7</v>
      </c>
      <c r="D1104" s="76">
        <v>1</v>
      </c>
      <c r="E1104" s="76">
        <v>2</v>
      </c>
      <c r="F1104" s="76"/>
      <c r="G1104" s="76" t="s">
        <v>2857</v>
      </c>
      <c r="H1104" s="77" t="s">
        <v>2858</v>
      </c>
      <c r="I1104" s="78">
        <v>3092266.13</v>
      </c>
      <c r="J1104" s="79" t="s">
        <v>2859</v>
      </c>
      <c r="K1104" s="343"/>
      <c r="L1104" s="80" t="s">
        <v>122</v>
      </c>
      <c r="M1104" s="76" t="s">
        <v>2860</v>
      </c>
      <c r="N1104" s="89"/>
      <c r="O1104" s="318">
        <v>220974</v>
      </c>
      <c r="P1104" s="80">
        <v>42759</v>
      </c>
      <c r="Q1104" s="294">
        <v>1</v>
      </c>
    </row>
    <row r="1105" spans="1:17" x14ac:dyDescent="0.25">
      <c r="A1105" s="375" t="s">
        <v>23</v>
      </c>
      <c r="B1105" s="76">
        <v>2</v>
      </c>
      <c r="C1105" s="76">
        <v>7</v>
      </c>
      <c r="D1105" s="76">
        <v>1</v>
      </c>
      <c r="E1105" s="76">
        <v>2</v>
      </c>
      <c r="F1105" s="76"/>
      <c r="G1105" s="76" t="s">
        <v>2640</v>
      </c>
      <c r="H1105" s="77" t="s">
        <v>2641</v>
      </c>
      <c r="I1105" s="78">
        <v>1240225.6200000001</v>
      </c>
      <c r="J1105" s="79" t="s">
        <v>2642</v>
      </c>
      <c r="K1105" s="344">
        <v>41808</v>
      </c>
      <c r="L1105" s="81" t="s">
        <v>122</v>
      </c>
      <c r="M1105" s="82" t="s">
        <v>2643</v>
      </c>
      <c r="N1105" s="80">
        <v>42536</v>
      </c>
      <c r="O1105" s="317">
        <v>220975</v>
      </c>
      <c r="P1105" s="80">
        <v>42759</v>
      </c>
      <c r="Q1105" s="294">
        <v>1</v>
      </c>
    </row>
    <row r="1106" spans="1:17" ht="25.5" x14ac:dyDescent="0.25">
      <c r="A1106" s="375"/>
      <c r="B1106" s="76">
        <v>2</v>
      </c>
      <c r="C1106" s="76">
        <v>7</v>
      </c>
      <c r="D1106" s="76">
        <v>1</v>
      </c>
      <c r="E1106" s="76">
        <v>2</v>
      </c>
      <c r="F1106" s="76"/>
      <c r="G1106" s="76" t="s">
        <v>573</v>
      </c>
      <c r="H1106" s="77" t="s">
        <v>574</v>
      </c>
      <c r="I1106" s="78">
        <v>1680633.08</v>
      </c>
      <c r="J1106" s="79" t="s">
        <v>2822</v>
      </c>
      <c r="K1106" s="343">
        <v>42520</v>
      </c>
      <c r="L1106" s="80" t="s">
        <v>122</v>
      </c>
      <c r="M1106" s="76" t="s">
        <v>2823</v>
      </c>
      <c r="N1106" s="89">
        <v>42543</v>
      </c>
      <c r="O1106" s="318">
        <v>220980</v>
      </c>
      <c r="P1106" s="89">
        <v>42759</v>
      </c>
      <c r="Q1106" s="294">
        <v>1</v>
      </c>
    </row>
    <row r="1107" spans="1:17" x14ac:dyDescent="0.25">
      <c r="A1107" s="375" t="s">
        <v>23</v>
      </c>
      <c r="B1107" s="76">
        <v>2</v>
      </c>
      <c r="C1107" s="76">
        <v>7</v>
      </c>
      <c r="D1107" s="76">
        <v>1</v>
      </c>
      <c r="E1107" s="76">
        <v>2</v>
      </c>
      <c r="F1107" s="76"/>
      <c r="G1107" s="76" t="s">
        <v>2637</v>
      </c>
      <c r="H1107" s="77" t="s">
        <v>2638</v>
      </c>
      <c r="I1107" s="78">
        <v>5049581.6900000004</v>
      </c>
      <c r="J1107" s="79" t="s">
        <v>2639</v>
      </c>
      <c r="K1107" s="344">
        <v>42380</v>
      </c>
      <c r="L1107" s="81" t="s">
        <v>122</v>
      </c>
      <c r="M1107" s="82" t="s">
        <v>664</v>
      </c>
      <c r="N1107" s="80">
        <v>42445</v>
      </c>
      <c r="O1107" s="83">
        <v>220995</v>
      </c>
      <c r="P1107" s="80">
        <v>42759</v>
      </c>
      <c r="Q1107" s="294"/>
    </row>
    <row r="1108" spans="1:17" x14ac:dyDescent="0.25">
      <c r="A1108" s="375" t="s">
        <v>23</v>
      </c>
      <c r="B1108" s="76">
        <v>2</v>
      </c>
      <c r="C1108" s="76">
        <v>7</v>
      </c>
      <c r="D1108" s="76">
        <v>1</v>
      </c>
      <c r="E1108" s="76">
        <v>2</v>
      </c>
      <c r="F1108" s="76"/>
      <c r="G1108" s="76" t="s">
        <v>2846</v>
      </c>
      <c r="H1108" s="77" t="s">
        <v>2847</v>
      </c>
      <c r="I1108" s="78">
        <v>928102.7</v>
      </c>
      <c r="J1108" s="79" t="s">
        <v>537</v>
      </c>
      <c r="K1108" s="343"/>
      <c r="L1108" s="80" t="s">
        <v>122</v>
      </c>
      <c r="M1108" s="76" t="s">
        <v>2848</v>
      </c>
      <c r="N1108" s="89"/>
      <c r="O1108" s="318">
        <v>221005</v>
      </c>
      <c r="P1108" s="80">
        <v>42759</v>
      </c>
      <c r="Q1108" s="294">
        <v>1</v>
      </c>
    </row>
    <row r="1109" spans="1:17" x14ac:dyDescent="0.25">
      <c r="A1109" s="375" t="s">
        <v>23</v>
      </c>
      <c r="B1109" s="76">
        <v>2</v>
      </c>
      <c r="C1109" s="76">
        <v>7</v>
      </c>
      <c r="D1109" s="76">
        <v>1</v>
      </c>
      <c r="E1109" s="76">
        <v>2</v>
      </c>
      <c r="F1109" s="76"/>
      <c r="G1109" s="76" t="s">
        <v>2646</v>
      </c>
      <c r="H1109" s="77" t="s">
        <v>2647</v>
      </c>
      <c r="I1109" s="78">
        <v>1447436.03</v>
      </c>
      <c r="J1109" s="79" t="s">
        <v>2648</v>
      </c>
      <c r="K1109" s="343">
        <v>42520</v>
      </c>
      <c r="L1109" s="81" t="s">
        <v>122</v>
      </c>
      <c r="M1109" s="76" t="s">
        <v>2649</v>
      </c>
      <c r="N1109" s="89">
        <v>42495</v>
      </c>
      <c r="O1109" s="317">
        <v>221013</v>
      </c>
      <c r="P1109" s="80">
        <v>42759</v>
      </c>
      <c r="Q1109" s="294">
        <v>1</v>
      </c>
    </row>
    <row r="1110" spans="1:17" x14ac:dyDescent="0.25">
      <c r="A1110" s="375" t="s">
        <v>23</v>
      </c>
      <c r="B1110" s="76">
        <v>2</v>
      </c>
      <c r="C1110" s="76">
        <v>7</v>
      </c>
      <c r="D1110" s="76">
        <v>1</v>
      </c>
      <c r="E1110" s="76">
        <v>2</v>
      </c>
      <c r="F1110" s="76"/>
      <c r="G1110" s="76" t="s">
        <v>2849</v>
      </c>
      <c r="H1110" s="77" t="s">
        <v>2850</v>
      </c>
      <c r="I1110" s="78">
        <v>145038.43</v>
      </c>
      <c r="J1110" s="79" t="s">
        <v>2851</v>
      </c>
      <c r="K1110" s="343"/>
      <c r="L1110" s="80" t="s">
        <v>122</v>
      </c>
      <c r="M1110" s="76" t="s">
        <v>2852</v>
      </c>
      <c r="N1110" s="89"/>
      <c r="O1110" s="232">
        <v>221296</v>
      </c>
      <c r="P1110" s="80">
        <v>42760</v>
      </c>
      <c r="Q1110" s="294"/>
    </row>
    <row r="1111" spans="1:17" x14ac:dyDescent="0.25">
      <c r="A1111" s="375" t="s">
        <v>23</v>
      </c>
      <c r="B1111" s="76">
        <v>2</v>
      </c>
      <c r="C1111" s="76">
        <v>7</v>
      </c>
      <c r="D1111" s="76">
        <v>1</v>
      </c>
      <c r="E1111" s="76">
        <v>2</v>
      </c>
      <c r="F1111" s="76"/>
      <c r="G1111" s="76" t="s">
        <v>2826</v>
      </c>
      <c r="H1111" s="77" t="s">
        <v>2827</v>
      </c>
      <c r="I1111" s="78">
        <v>4928615.04</v>
      </c>
      <c r="J1111" s="79" t="s">
        <v>1075</v>
      </c>
      <c r="K1111" s="343">
        <v>42264</v>
      </c>
      <c r="L1111" s="81" t="s">
        <v>122</v>
      </c>
      <c r="M1111" s="76" t="s">
        <v>2828</v>
      </c>
      <c r="N1111" s="89">
        <v>42415</v>
      </c>
      <c r="O1111" s="318">
        <v>221688</v>
      </c>
      <c r="P1111" s="89">
        <v>42761</v>
      </c>
      <c r="Q1111" s="294">
        <v>1</v>
      </c>
    </row>
    <row r="1112" spans="1:17" x14ac:dyDescent="0.25">
      <c r="A1112" s="375" t="s">
        <v>23</v>
      </c>
      <c r="B1112" s="76">
        <v>2</v>
      </c>
      <c r="C1112" s="76">
        <v>7</v>
      </c>
      <c r="D1112" s="76">
        <v>1</v>
      </c>
      <c r="E1112" s="76">
        <v>2</v>
      </c>
      <c r="F1112" s="76"/>
      <c r="G1112" s="76" t="s">
        <v>2842</v>
      </c>
      <c r="H1112" s="77" t="s">
        <v>2843</v>
      </c>
      <c r="I1112" s="78">
        <v>2193226.9300000002</v>
      </c>
      <c r="J1112" s="79" t="s">
        <v>2844</v>
      </c>
      <c r="K1112" s="343">
        <v>42751</v>
      </c>
      <c r="L1112" s="80" t="s">
        <v>122</v>
      </c>
      <c r="M1112" s="76" t="s">
        <v>2845</v>
      </c>
      <c r="N1112" s="89">
        <v>42762</v>
      </c>
      <c r="O1112" s="232">
        <v>222036</v>
      </c>
      <c r="P1112" s="80">
        <v>42762</v>
      </c>
      <c r="Q1112" s="294"/>
    </row>
    <row r="1113" spans="1:17" ht="25.5" x14ac:dyDescent="0.25">
      <c r="A1113" s="375" t="s">
        <v>23</v>
      </c>
      <c r="B1113" s="76">
        <v>2</v>
      </c>
      <c r="C1113" s="76">
        <v>7</v>
      </c>
      <c r="D1113" s="76">
        <v>1</v>
      </c>
      <c r="E1113" s="76">
        <v>2</v>
      </c>
      <c r="F1113" s="76"/>
      <c r="G1113" s="76" t="s">
        <v>2853</v>
      </c>
      <c r="H1113" s="77" t="s">
        <v>2854</v>
      </c>
      <c r="I1113" s="78">
        <v>580917.05000000005</v>
      </c>
      <c r="J1113" s="79" t="s">
        <v>2855</v>
      </c>
      <c r="K1113" s="343">
        <v>42676</v>
      </c>
      <c r="L1113" s="80" t="s">
        <v>122</v>
      </c>
      <c r="M1113" s="76" t="s">
        <v>2856</v>
      </c>
      <c r="N1113" s="89">
        <v>42762</v>
      </c>
      <c r="O1113" s="318">
        <v>223257</v>
      </c>
      <c r="P1113" s="80">
        <v>42775</v>
      </c>
      <c r="Q1113" s="294">
        <v>1</v>
      </c>
    </row>
    <row r="1114" spans="1:17" x14ac:dyDescent="0.25">
      <c r="A1114" s="375" t="s">
        <v>23</v>
      </c>
      <c r="B1114" s="76">
        <v>2</v>
      </c>
      <c r="C1114" s="76">
        <v>7</v>
      </c>
      <c r="D1114" s="76">
        <v>1</v>
      </c>
      <c r="E1114" s="76">
        <v>2</v>
      </c>
      <c r="F1114" s="76"/>
      <c r="G1114" s="76" t="s">
        <v>2723</v>
      </c>
      <c r="H1114" s="77" t="s">
        <v>2724</v>
      </c>
      <c r="I1114" s="78">
        <v>2909607.93</v>
      </c>
      <c r="J1114" s="79" t="s">
        <v>2725</v>
      </c>
      <c r="K1114" s="343">
        <v>42724</v>
      </c>
      <c r="L1114" s="81" t="s">
        <v>122</v>
      </c>
      <c r="M1114" s="82" t="s">
        <v>2726</v>
      </c>
      <c r="N1114" s="80">
        <v>42772</v>
      </c>
      <c r="O1114" s="83">
        <v>223723</v>
      </c>
      <c r="P1114" s="80">
        <v>42776</v>
      </c>
      <c r="Q1114" s="294"/>
    </row>
    <row r="1115" spans="1:17" x14ac:dyDescent="0.25">
      <c r="A1115" s="375" t="s">
        <v>23</v>
      </c>
      <c r="B1115" s="76">
        <v>2</v>
      </c>
      <c r="C1115" s="76">
        <v>7</v>
      </c>
      <c r="D1115" s="76">
        <v>1</v>
      </c>
      <c r="E1115" s="76">
        <v>2</v>
      </c>
      <c r="F1115" s="76"/>
      <c r="G1115" s="76" t="s">
        <v>2678</v>
      </c>
      <c r="H1115" s="77" t="s">
        <v>2679</v>
      </c>
      <c r="I1115" s="78">
        <v>2171265.2599999998</v>
      </c>
      <c r="J1115" s="79" t="s">
        <v>2680</v>
      </c>
      <c r="K1115" s="343">
        <v>42255</v>
      </c>
      <c r="L1115" s="81" t="s">
        <v>122</v>
      </c>
      <c r="M1115" s="82" t="s">
        <v>2681</v>
      </c>
      <c r="N1115" s="80">
        <v>42769</v>
      </c>
      <c r="O1115" s="83">
        <v>224226</v>
      </c>
      <c r="P1115" s="80">
        <v>42780</v>
      </c>
      <c r="Q1115" s="294"/>
    </row>
    <row r="1116" spans="1:17" x14ac:dyDescent="0.25">
      <c r="A1116" s="375" t="s">
        <v>23</v>
      </c>
      <c r="B1116" s="76">
        <v>2</v>
      </c>
      <c r="C1116" s="76">
        <v>7</v>
      </c>
      <c r="D1116" s="76">
        <v>1</v>
      </c>
      <c r="E1116" s="76">
        <v>2</v>
      </c>
      <c r="F1116" s="76"/>
      <c r="G1116" s="76">
        <v>130598444</v>
      </c>
      <c r="H1116" s="77" t="s">
        <v>2399</v>
      </c>
      <c r="I1116" s="78">
        <v>1118198.72</v>
      </c>
      <c r="J1116" s="79" t="s">
        <v>587</v>
      </c>
      <c r="K1116" s="343">
        <v>42578</v>
      </c>
      <c r="L1116" s="81" t="s">
        <v>122</v>
      </c>
      <c r="M1116" s="82" t="s">
        <v>2803</v>
      </c>
      <c r="N1116" s="80">
        <v>42614</v>
      </c>
      <c r="O1116" s="83" t="s">
        <v>920</v>
      </c>
      <c r="P1116" s="80"/>
      <c r="Q1116" s="294"/>
    </row>
    <row r="1117" spans="1:17" ht="25.5" x14ac:dyDescent="0.25">
      <c r="A1117" s="375" t="s">
        <v>23</v>
      </c>
      <c r="B1117" s="76">
        <v>2</v>
      </c>
      <c r="C1117" s="76">
        <v>7</v>
      </c>
      <c r="D1117" s="76">
        <v>1</v>
      </c>
      <c r="E1117" s="76">
        <v>2</v>
      </c>
      <c r="F1117" s="76"/>
      <c r="G1117" s="76" t="s">
        <v>2661</v>
      </c>
      <c r="H1117" s="77" t="s">
        <v>2662</v>
      </c>
      <c r="I1117" s="78">
        <v>3349647.4</v>
      </c>
      <c r="J1117" s="79" t="s">
        <v>2663</v>
      </c>
      <c r="K1117" s="343">
        <v>42406</v>
      </c>
      <c r="L1117" s="81" t="s">
        <v>2664</v>
      </c>
      <c r="M1117" s="82" t="s">
        <v>2665</v>
      </c>
      <c r="N1117" s="80">
        <v>42782</v>
      </c>
      <c r="O1117" s="83"/>
      <c r="P1117" s="80"/>
      <c r="Q1117" s="294"/>
    </row>
    <row r="1118" spans="1:17" x14ac:dyDescent="0.25">
      <c r="A1118" s="375" t="s">
        <v>23</v>
      </c>
      <c r="B1118" s="76">
        <v>2</v>
      </c>
      <c r="C1118" s="76">
        <v>7</v>
      </c>
      <c r="D1118" s="76">
        <v>1</v>
      </c>
      <c r="E1118" s="76">
        <v>2</v>
      </c>
      <c r="F1118" s="76"/>
      <c r="G1118" s="76" t="s">
        <v>547</v>
      </c>
      <c r="H1118" s="77" t="s">
        <v>548</v>
      </c>
      <c r="I1118" s="78">
        <v>2036435.28</v>
      </c>
      <c r="J1118" s="79" t="s">
        <v>2705</v>
      </c>
      <c r="K1118" s="343">
        <v>42751</v>
      </c>
      <c r="L1118" s="81" t="s">
        <v>122</v>
      </c>
      <c r="M1118" s="76" t="s">
        <v>550</v>
      </c>
      <c r="N1118" s="89">
        <v>42768</v>
      </c>
      <c r="O1118" s="83"/>
      <c r="P1118" s="80"/>
      <c r="Q1118" s="294"/>
    </row>
    <row r="1119" spans="1:17" x14ac:dyDescent="0.25">
      <c r="A1119" s="375" t="s">
        <v>23</v>
      </c>
      <c r="B1119" s="76">
        <v>2</v>
      </c>
      <c r="C1119" s="76">
        <v>7</v>
      </c>
      <c r="D1119" s="76">
        <v>1</v>
      </c>
      <c r="E1119" s="76">
        <v>2</v>
      </c>
      <c r="F1119" s="76"/>
      <c r="G1119" s="76" t="s">
        <v>2727</v>
      </c>
      <c r="H1119" s="77" t="s">
        <v>2728</v>
      </c>
      <c r="I1119" s="78">
        <v>100890</v>
      </c>
      <c r="J1119" s="79" t="s">
        <v>2663</v>
      </c>
      <c r="K1119" s="343">
        <v>40393</v>
      </c>
      <c r="L1119" s="81" t="s">
        <v>2664</v>
      </c>
      <c r="M1119" s="82" t="s">
        <v>2729</v>
      </c>
      <c r="N1119" s="80">
        <v>42775</v>
      </c>
      <c r="O1119" s="83"/>
      <c r="P1119" s="80"/>
      <c r="Q1119" s="294"/>
    </row>
    <row r="1120" spans="1:17" x14ac:dyDescent="0.25">
      <c r="A1120" s="375" t="s">
        <v>23</v>
      </c>
      <c r="B1120" s="76">
        <v>2</v>
      </c>
      <c r="C1120" s="76">
        <v>7</v>
      </c>
      <c r="D1120" s="76">
        <v>1</v>
      </c>
      <c r="E1120" s="76">
        <v>2</v>
      </c>
      <c r="F1120" s="76"/>
      <c r="G1120" s="76" t="s">
        <v>2795</v>
      </c>
      <c r="H1120" s="77" t="s">
        <v>2796</v>
      </c>
      <c r="I1120" s="78">
        <v>4039378.6</v>
      </c>
      <c r="J1120" s="79" t="s">
        <v>518</v>
      </c>
      <c r="K1120" s="343">
        <v>42772</v>
      </c>
      <c r="L1120" s="81" t="s">
        <v>122</v>
      </c>
      <c r="M1120" s="135" t="s">
        <v>2797</v>
      </c>
      <c r="N1120" s="133">
        <v>42775</v>
      </c>
      <c r="O1120" s="135"/>
      <c r="P1120" s="133"/>
      <c r="Q1120" s="294"/>
    </row>
    <row r="1121" spans="1:17" x14ac:dyDescent="0.25">
      <c r="A1121" s="375" t="s">
        <v>23</v>
      </c>
      <c r="B1121" s="76">
        <v>2</v>
      </c>
      <c r="C1121" s="76">
        <v>7</v>
      </c>
      <c r="D1121" s="76">
        <v>1</v>
      </c>
      <c r="E1121" s="76">
        <v>2</v>
      </c>
      <c r="F1121" s="76"/>
      <c r="G1121" s="76" t="s">
        <v>2795</v>
      </c>
      <c r="H1121" s="77" t="s">
        <v>2796</v>
      </c>
      <c r="I1121" s="78">
        <v>1485562.22</v>
      </c>
      <c r="J1121" s="79" t="s">
        <v>2798</v>
      </c>
      <c r="K1121" s="343">
        <v>42713</v>
      </c>
      <c r="L1121" s="81" t="s">
        <v>122</v>
      </c>
      <c r="M1121" s="135" t="s">
        <v>2799</v>
      </c>
      <c r="N1121" s="133">
        <v>42769</v>
      </c>
      <c r="O1121" s="135"/>
      <c r="P1121" s="133"/>
      <c r="Q1121" s="294"/>
    </row>
    <row r="1122" spans="1:17" x14ac:dyDescent="0.25">
      <c r="A1122" s="375" t="s">
        <v>23</v>
      </c>
      <c r="B1122" s="76">
        <v>2</v>
      </c>
      <c r="C1122" s="76">
        <v>7</v>
      </c>
      <c r="D1122" s="76">
        <v>1</v>
      </c>
      <c r="E1122" s="76">
        <v>2</v>
      </c>
      <c r="F1122" s="76"/>
      <c r="G1122" s="76" t="s">
        <v>2839</v>
      </c>
      <c r="H1122" s="77" t="s">
        <v>2840</v>
      </c>
      <c r="I1122" s="78">
        <v>4833306.7</v>
      </c>
      <c r="J1122" s="79" t="s">
        <v>623</v>
      </c>
      <c r="K1122" s="343">
        <v>42737</v>
      </c>
      <c r="L1122" s="80" t="s">
        <v>122</v>
      </c>
      <c r="M1122" s="76" t="s">
        <v>2841</v>
      </c>
      <c r="N1122" s="89">
        <v>42762</v>
      </c>
      <c r="O1122" s="232"/>
      <c r="P1122" s="80"/>
      <c r="Q1122" s="294"/>
    </row>
    <row r="1123" spans="1:17" x14ac:dyDescent="0.25">
      <c r="A1123" s="383"/>
      <c r="B1123" s="258"/>
      <c r="C1123" s="258"/>
      <c r="D1123" s="258"/>
      <c r="E1123" s="258"/>
      <c r="F1123" s="258"/>
      <c r="G1123" s="258"/>
      <c r="H1123" s="259"/>
      <c r="I1123" s="260"/>
      <c r="J1123" s="261"/>
      <c r="K1123" s="361"/>
      <c r="L1123" s="263"/>
      <c r="M1123" s="264"/>
      <c r="N1123" s="262"/>
      <c r="O1123" s="265"/>
      <c r="P1123" s="262"/>
    </row>
    <row r="1124" spans="1:17" x14ac:dyDescent="0.25">
      <c r="A1124" s="384"/>
      <c r="B1124" s="267"/>
      <c r="C1124" s="267"/>
      <c r="D1124" s="267"/>
      <c r="E1124" s="267"/>
      <c r="F1124" s="267"/>
      <c r="G1124" s="267"/>
      <c r="H1124" s="259" t="s">
        <v>2861</v>
      </c>
      <c r="I1124" s="260">
        <f>SUM(I8:I9)/2</f>
        <v>0</v>
      </c>
      <c r="J1124" s="261"/>
      <c r="K1124" s="361"/>
      <c r="L1124" s="263"/>
      <c r="M1124" s="264"/>
      <c r="N1124" s="262"/>
      <c r="O1124" s="265"/>
      <c r="P1124" s="268"/>
    </row>
    <row r="1125" spans="1:17" x14ac:dyDescent="0.25">
      <c r="A1125" s="267">
        <v>1</v>
      </c>
      <c r="B1125" s="267"/>
      <c r="C1125" s="267"/>
      <c r="D1125" s="267"/>
      <c r="E1125" s="267"/>
      <c r="F1125" s="267"/>
      <c r="G1125" s="267"/>
      <c r="H1125" s="267" t="s">
        <v>2862</v>
      </c>
      <c r="I1125" s="270">
        <v>0</v>
      </c>
      <c r="J1125" s="271"/>
      <c r="K1125" s="362"/>
      <c r="L1125" s="272"/>
      <c r="M1125" s="272"/>
      <c r="N1125" s="273"/>
      <c r="O1125" s="274"/>
      <c r="P1125" s="268"/>
    </row>
    <row r="1126" spans="1:17" x14ac:dyDescent="0.25">
      <c r="A1126" s="267">
        <v>2</v>
      </c>
      <c r="B1126" s="267"/>
      <c r="C1126" s="267"/>
      <c r="D1126" s="267"/>
      <c r="E1126" s="267"/>
      <c r="F1126" s="267"/>
      <c r="G1126" s="267"/>
      <c r="H1126" s="267" t="s">
        <v>2863</v>
      </c>
      <c r="I1126" s="270">
        <f>SUM(I12:I590)/2</f>
        <v>486318107.37</v>
      </c>
      <c r="J1126" s="271"/>
      <c r="K1126" s="362"/>
      <c r="L1126" s="272"/>
      <c r="M1126" s="272"/>
      <c r="N1126" s="268"/>
      <c r="O1126" s="274"/>
      <c r="P1126" s="268"/>
    </row>
    <row r="1127" spans="1:17" x14ac:dyDescent="0.25">
      <c r="A1127" s="267">
        <v>3</v>
      </c>
      <c r="B1127" s="267"/>
      <c r="C1127" s="267"/>
      <c r="D1127" s="267"/>
      <c r="E1127" s="267"/>
      <c r="F1127" s="267"/>
      <c r="G1127" s="267"/>
      <c r="H1127" s="267" t="s">
        <v>2864</v>
      </c>
      <c r="I1127" s="270">
        <f>SUM(I591:I909)/2</f>
        <v>841074512.17839992</v>
      </c>
      <c r="J1127" s="271"/>
      <c r="K1127" s="362"/>
      <c r="L1127" s="272"/>
      <c r="M1127" s="272"/>
      <c r="N1127" s="268"/>
      <c r="O1127" s="274"/>
      <c r="P1127" s="268"/>
    </row>
    <row r="1128" spans="1:17" x14ac:dyDescent="0.25">
      <c r="A1128" s="267">
        <v>4</v>
      </c>
      <c r="B1128" s="267"/>
      <c r="C1128" s="267"/>
      <c r="D1128" s="267"/>
      <c r="E1128" s="267"/>
      <c r="F1128" s="267"/>
      <c r="G1128" s="267"/>
      <c r="H1128" s="267" t="s">
        <v>2865</v>
      </c>
      <c r="I1128" s="270">
        <f>SUM(I912:I925)/2</f>
        <v>81701045.329999998</v>
      </c>
      <c r="J1128" s="271"/>
      <c r="K1128" s="362"/>
      <c r="L1128" s="272"/>
      <c r="M1128" s="272"/>
      <c r="N1128" s="268"/>
      <c r="O1128" s="274"/>
      <c r="P1128" s="268"/>
    </row>
    <row r="1129" spans="1:17" x14ac:dyDescent="0.25">
      <c r="A1129" s="267">
        <v>6</v>
      </c>
      <c r="B1129" s="267"/>
      <c r="C1129" s="267"/>
      <c r="D1129" s="267"/>
      <c r="E1129" s="267"/>
      <c r="F1129" s="267"/>
      <c r="G1129" s="267"/>
      <c r="H1129" s="267" t="s">
        <v>2866</v>
      </c>
      <c r="I1129" s="270" t="e">
        <f>SUM(I926:I1035)/2</f>
        <v>#REF!</v>
      </c>
      <c r="J1129" s="271"/>
      <c r="K1129" s="362"/>
      <c r="L1129" s="272"/>
      <c r="M1129" s="272"/>
      <c r="N1129" s="268"/>
      <c r="O1129" s="274"/>
      <c r="P1129" s="268"/>
    </row>
    <row r="1130" spans="1:17" x14ac:dyDescent="0.25">
      <c r="A1130" s="267">
        <v>7</v>
      </c>
      <c r="B1130" s="267"/>
      <c r="C1130" s="267"/>
      <c r="D1130" s="267"/>
      <c r="E1130" s="267"/>
      <c r="F1130" s="267"/>
      <c r="G1130" s="267"/>
      <c r="H1130" s="267" t="s">
        <v>2867</v>
      </c>
      <c r="I1130" s="270">
        <f>SUM(I1036:I1122)/2</f>
        <v>219155765.27000004</v>
      </c>
      <c r="J1130" s="271"/>
      <c r="K1130" s="362"/>
      <c r="L1130" s="272"/>
      <c r="M1130" s="272"/>
      <c r="N1130" s="268"/>
      <c r="O1130" s="274"/>
      <c r="P1130" s="268"/>
    </row>
    <row r="1131" spans="1:17" ht="15.75" thickBot="1" x14ac:dyDescent="0.3">
      <c r="A1131" s="275"/>
      <c r="B1131" s="275"/>
      <c r="C1131" s="275"/>
      <c r="D1131" s="275"/>
      <c r="E1131" s="275"/>
      <c r="F1131" s="275"/>
      <c r="G1131" s="275"/>
      <c r="H1131" s="275"/>
      <c r="I1131" s="276" t="e">
        <f>SUM(I1124:I1130)</f>
        <v>#REF!</v>
      </c>
      <c r="J1131" s="277" t="e">
        <f>+I7-I1131</f>
        <v>#REF!</v>
      </c>
      <c r="K1131" s="363"/>
      <c r="L1131" s="266"/>
      <c r="M1131" s="266"/>
      <c r="N1131" s="268"/>
      <c r="O1131" s="274"/>
      <c r="P1131" s="279"/>
    </row>
    <row r="1132" spans="1:17" ht="15.75" thickTop="1" x14ac:dyDescent="0.25">
      <c r="G1132"/>
    </row>
    <row r="1133" spans="1:17" x14ac:dyDescent="0.25">
      <c r="G1133"/>
      <c r="H1133" s="280" t="s">
        <v>472</v>
      </c>
      <c r="I1133" s="281"/>
    </row>
    <row r="1134" spans="1:17" x14ac:dyDescent="0.25">
      <c r="G1134"/>
      <c r="I1134" s="282">
        <f>SUBTOTAL(9,I280:I670)</f>
        <v>427462939.69799978</v>
      </c>
    </row>
    <row r="1135" spans="1:17" x14ac:dyDescent="0.25">
      <c r="G1135"/>
      <c r="I1135" s="281" t="e">
        <f>SUBTOTAL(9,I12:I1134)</f>
        <v>#REF!</v>
      </c>
    </row>
    <row r="1136" spans="1:17" x14ac:dyDescent="0.25">
      <c r="G1136"/>
      <c r="I1136" s="281"/>
    </row>
    <row r="1137" spans="7:12" x14ac:dyDescent="0.25">
      <c r="G1137"/>
    </row>
    <row r="1138" spans="7:12" x14ac:dyDescent="0.25">
      <c r="G1138"/>
      <c r="H1138" s="281"/>
      <c r="L1138" s="283"/>
    </row>
    <row r="1139" spans="7:12" x14ac:dyDescent="0.25">
      <c r="G1139"/>
      <c r="H1139" s="281"/>
      <c r="K1139" s="365"/>
    </row>
    <row r="1140" spans="7:12" x14ac:dyDescent="0.25">
      <c r="G1140"/>
      <c r="H1140" s="284"/>
      <c r="K1140" s="366"/>
    </row>
    <row r="1141" spans="7:12" x14ac:dyDescent="0.25">
      <c r="G1141"/>
      <c r="I1141" s="78"/>
    </row>
    <row r="1142" spans="7:12" x14ac:dyDescent="0.25">
      <c r="G1142"/>
      <c r="I1142" s="285"/>
    </row>
    <row r="1143" spans="7:12" x14ac:dyDescent="0.25">
      <c r="G1143"/>
      <c r="I1143" s="286"/>
    </row>
  </sheetData>
  <sortState ref="A1045:P1130">
    <sortCondition ref="O1045:O1130"/>
  </sortState>
  <mergeCells count="7">
    <mergeCell ref="A5:P5"/>
    <mergeCell ref="A1:G3"/>
    <mergeCell ref="H1:L1"/>
    <mergeCell ref="M1:O3"/>
    <mergeCell ref="P1:P3"/>
    <mergeCell ref="H2:L2"/>
    <mergeCell ref="H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abSelected="1" zoomScale="130" zoomScaleNormal="130" workbookViewId="0">
      <selection activeCell="B2" sqref="B2"/>
    </sheetView>
  </sheetViews>
  <sheetFormatPr baseColWidth="10" defaultRowHeight="15" x14ac:dyDescent="0.25"/>
  <cols>
    <col min="1" max="1" width="39.140625" style="556" customWidth="1"/>
    <col min="2" max="2" width="17.7109375" style="558" bestFit="1" customWidth="1"/>
    <col min="3" max="3" width="30.85546875" style="556" customWidth="1"/>
    <col min="4" max="4" width="11.42578125" style="556" customWidth="1"/>
    <col min="5" max="5" width="11.42578125" customWidth="1"/>
  </cols>
  <sheetData>
    <row r="1" spans="1:4" ht="25.5" x14ac:dyDescent="0.25">
      <c r="A1" s="463" t="s">
        <v>9</v>
      </c>
      <c r="B1" s="464" t="s">
        <v>10</v>
      </c>
      <c r="C1" s="465" t="s">
        <v>11</v>
      </c>
      <c r="D1" s="465" t="s">
        <v>17</v>
      </c>
    </row>
    <row r="2" spans="1:4" x14ac:dyDescent="0.25">
      <c r="A2" s="566" t="s">
        <v>19</v>
      </c>
      <c r="B2" s="567">
        <v>2142203535.9200001</v>
      </c>
      <c r="C2" s="466"/>
      <c r="D2" s="466"/>
    </row>
    <row r="3" spans="1:4" ht="25.5" x14ac:dyDescent="0.25">
      <c r="A3" s="467" t="s">
        <v>626</v>
      </c>
      <c r="B3" s="468">
        <f>SUM(B4:B6)</f>
        <v>890500</v>
      </c>
      <c r="C3" s="467"/>
      <c r="D3" s="467"/>
    </row>
    <row r="4" spans="1:4" x14ac:dyDescent="0.25">
      <c r="A4" s="469" t="s">
        <v>3056</v>
      </c>
      <c r="B4" s="468">
        <v>35000</v>
      </c>
      <c r="C4" s="470" t="s">
        <v>629</v>
      </c>
      <c r="D4" s="471">
        <v>41919</v>
      </c>
    </row>
    <row r="5" spans="1:4" x14ac:dyDescent="0.25">
      <c r="A5" s="472" t="s">
        <v>902</v>
      </c>
      <c r="B5" s="473">
        <v>29500</v>
      </c>
      <c r="C5" s="474" t="s">
        <v>2904</v>
      </c>
      <c r="D5" s="475">
        <v>42123</v>
      </c>
    </row>
    <row r="6" spans="1:4" x14ac:dyDescent="0.25">
      <c r="A6" s="472" t="s">
        <v>2905</v>
      </c>
      <c r="B6" s="473">
        <v>826000</v>
      </c>
      <c r="C6" s="474" t="s">
        <v>2906</v>
      </c>
      <c r="D6" s="475">
        <v>42685</v>
      </c>
    </row>
    <row r="7" spans="1:4" x14ac:dyDescent="0.25">
      <c r="A7" s="467" t="s">
        <v>3012</v>
      </c>
      <c r="B7" s="476">
        <f>SUM(B8:B12)</f>
        <v>5184710.5999999996</v>
      </c>
      <c r="C7" s="477" t="s">
        <v>472</v>
      </c>
      <c r="D7" s="478"/>
    </row>
    <row r="8" spans="1:4" x14ac:dyDescent="0.25">
      <c r="A8" s="479" t="s">
        <v>634</v>
      </c>
      <c r="B8" s="480">
        <v>4115.59</v>
      </c>
      <c r="C8" s="481"/>
      <c r="D8" s="482">
        <v>42528</v>
      </c>
    </row>
    <row r="9" spans="1:4" x14ac:dyDescent="0.25">
      <c r="A9" s="479" t="s">
        <v>634</v>
      </c>
      <c r="B9" s="480">
        <v>3881.96</v>
      </c>
      <c r="C9" s="481"/>
      <c r="D9" s="482">
        <v>42528</v>
      </c>
    </row>
    <row r="10" spans="1:4" x14ac:dyDescent="0.25">
      <c r="A10" s="479" t="s">
        <v>645</v>
      </c>
      <c r="B10" s="480">
        <v>2323553.81</v>
      </c>
      <c r="C10" s="481" t="s">
        <v>646</v>
      </c>
      <c r="D10" s="482">
        <v>42660</v>
      </c>
    </row>
    <row r="11" spans="1:4" x14ac:dyDescent="0.25">
      <c r="A11" s="479" t="s">
        <v>645</v>
      </c>
      <c r="B11" s="480">
        <v>1352817.37</v>
      </c>
      <c r="C11" s="481" t="s">
        <v>658</v>
      </c>
      <c r="D11" s="482">
        <v>42667</v>
      </c>
    </row>
    <row r="12" spans="1:4" x14ac:dyDescent="0.25">
      <c r="A12" s="479" t="s">
        <v>640</v>
      </c>
      <c r="B12" s="473">
        <v>1500341.87</v>
      </c>
      <c r="C12" s="483" t="s">
        <v>665</v>
      </c>
      <c r="D12" s="484">
        <v>42667</v>
      </c>
    </row>
    <row r="13" spans="1:4" x14ac:dyDescent="0.25">
      <c r="A13" s="467" t="s">
        <v>668</v>
      </c>
      <c r="B13" s="476">
        <f>SUM(B14:B22)</f>
        <v>1115360.9300000002</v>
      </c>
      <c r="C13" s="485"/>
      <c r="D13" s="478"/>
    </row>
    <row r="14" spans="1:4" x14ac:dyDescent="0.25">
      <c r="A14" s="479" t="s">
        <v>634</v>
      </c>
      <c r="B14" s="473">
        <v>3707.82</v>
      </c>
      <c r="C14" s="483"/>
      <c r="D14" s="484">
        <v>42513</v>
      </c>
    </row>
    <row r="15" spans="1:4" x14ac:dyDescent="0.25">
      <c r="A15" s="479" t="s">
        <v>634</v>
      </c>
      <c r="B15" s="473">
        <v>3754.65</v>
      </c>
      <c r="C15" s="486" t="s">
        <v>671</v>
      </c>
      <c r="D15" s="487">
        <v>42524</v>
      </c>
    </row>
    <row r="16" spans="1:4" x14ac:dyDescent="0.25">
      <c r="A16" s="479" t="s">
        <v>640</v>
      </c>
      <c r="B16" s="480">
        <v>1051673.82</v>
      </c>
      <c r="C16" s="479" t="s">
        <v>673</v>
      </c>
      <c r="D16" s="482">
        <v>42364</v>
      </c>
    </row>
    <row r="17" spans="1:4" x14ac:dyDescent="0.25">
      <c r="A17" s="479" t="s">
        <v>634</v>
      </c>
      <c r="B17" s="473">
        <v>4115.59</v>
      </c>
      <c r="C17" s="483"/>
      <c r="D17" s="484">
        <v>42528</v>
      </c>
    </row>
    <row r="18" spans="1:4" x14ac:dyDescent="0.25">
      <c r="A18" s="479" t="s">
        <v>634</v>
      </c>
      <c r="B18" s="473">
        <v>3881.96</v>
      </c>
      <c r="C18" s="483"/>
      <c r="D18" s="484">
        <v>42528</v>
      </c>
    </row>
    <row r="19" spans="1:4" x14ac:dyDescent="0.25">
      <c r="A19" s="479" t="s">
        <v>634</v>
      </c>
      <c r="B19" s="488">
        <v>2756.99</v>
      </c>
      <c r="C19" s="486" t="s">
        <v>679</v>
      </c>
      <c r="D19" s="487">
        <v>42605</v>
      </c>
    </row>
    <row r="20" spans="1:4" x14ac:dyDescent="0.25">
      <c r="A20" s="479" t="s">
        <v>634</v>
      </c>
      <c r="B20" s="473">
        <v>4143.12</v>
      </c>
      <c r="C20" s="483" t="s">
        <v>472</v>
      </c>
      <c r="D20" s="484">
        <v>42608</v>
      </c>
    </row>
    <row r="21" spans="1:4" x14ac:dyDescent="0.25">
      <c r="A21" s="479" t="s">
        <v>634</v>
      </c>
      <c r="B21" s="473">
        <v>4337.6899999999996</v>
      </c>
      <c r="C21" s="483" t="s">
        <v>472</v>
      </c>
      <c r="D21" s="484">
        <v>42613</v>
      </c>
    </row>
    <row r="22" spans="1:4" x14ac:dyDescent="0.25">
      <c r="A22" s="479" t="s">
        <v>645</v>
      </c>
      <c r="B22" s="480">
        <v>36989.29</v>
      </c>
      <c r="C22" s="481" t="s">
        <v>646</v>
      </c>
      <c r="D22" s="482">
        <v>42660</v>
      </c>
    </row>
    <row r="23" spans="1:4" x14ac:dyDescent="0.25">
      <c r="A23" s="467" t="s">
        <v>687</v>
      </c>
      <c r="B23" s="476">
        <f>SUM(B24:B45)</f>
        <v>8361909.9499999983</v>
      </c>
      <c r="C23" s="474"/>
      <c r="D23" s="475"/>
    </row>
    <row r="24" spans="1:4" ht="25.5" x14ac:dyDescent="0.25">
      <c r="A24" s="472" t="s">
        <v>26</v>
      </c>
      <c r="B24" s="473">
        <v>780455.17</v>
      </c>
      <c r="C24" s="489" t="s">
        <v>699</v>
      </c>
      <c r="D24" s="484">
        <v>42448</v>
      </c>
    </row>
    <row r="25" spans="1:4" x14ac:dyDescent="0.25">
      <c r="A25" s="472" t="s">
        <v>26</v>
      </c>
      <c r="B25" s="473">
        <v>135763.23000000001</v>
      </c>
      <c r="C25" s="484" t="s">
        <v>691</v>
      </c>
      <c r="D25" s="484">
        <v>42741</v>
      </c>
    </row>
    <row r="26" spans="1:4" x14ac:dyDescent="0.25">
      <c r="A26" s="472" t="s">
        <v>26</v>
      </c>
      <c r="B26" s="473">
        <v>146013.75</v>
      </c>
      <c r="C26" s="484" t="s">
        <v>688</v>
      </c>
      <c r="D26" s="484">
        <v>42741</v>
      </c>
    </row>
    <row r="27" spans="1:4" x14ac:dyDescent="0.25">
      <c r="A27" s="472" t="s">
        <v>26</v>
      </c>
      <c r="B27" s="473">
        <v>168921.60000000001</v>
      </c>
      <c r="C27" s="490" t="s">
        <v>695</v>
      </c>
      <c r="D27" s="484">
        <v>42741</v>
      </c>
    </row>
    <row r="28" spans="1:4" x14ac:dyDescent="0.25">
      <c r="A28" s="472" t="s">
        <v>26</v>
      </c>
      <c r="B28" s="473">
        <v>164616.24</v>
      </c>
      <c r="C28" s="484" t="s">
        <v>693</v>
      </c>
      <c r="D28" s="484">
        <v>42375</v>
      </c>
    </row>
    <row r="29" spans="1:4" x14ac:dyDescent="0.25">
      <c r="A29" s="472" t="s">
        <v>26</v>
      </c>
      <c r="B29" s="473">
        <v>129589.44</v>
      </c>
      <c r="C29" s="490" t="s">
        <v>697</v>
      </c>
      <c r="D29" s="484">
        <v>42745</v>
      </c>
    </row>
    <row r="30" spans="1:4" x14ac:dyDescent="0.25">
      <c r="A30" s="491" t="s">
        <v>26</v>
      </c>
      <c r="B30" s="492">
        <v>219957.04</v>
      </c>
      <c r="C30" s="493" t="s">
        <v>27</v>
      </c>
      <c r="D30" s="493">
        <v>42746</v>
      </c>
    </row>
    <row r="31" spans="1:4" x14ac:dyDescent="0.25">
      <c r="A31" s="491" t="s">
        <v>702</v>
      </c>
      <c r="B31" s="494">
        <v>423309.59</v>
      </c>
      <c r="C31" s="495" t="s">
        <v>725</v>
      </c>
      <c r="D31" s="493">
        <v>42542</v>
      </c>
    </row>
    <row r="32" spans="1:4" x14ac:dyDescent="0.25">
      <c r="A32" s="491" t="s">
        <v>702</v>
      </c>
      <c r="B32" s="494">
        <v>313411.8</v>
      </c>
      <c r="C32" s="495" t="s">
        <v>707</v>
      </c>
      <c r="D32" s="493">
        <v>42549</v>
      </c>
    </row>
    <row r="33" spans="1:4" s="304" customFormat="1" x14ac:dyDescent="0.25">
      <c r="A33" s="491" t="s">
        <v>702</v>
      </c>
      <c r="B33" s="494">
        <v>524686.48</v>
      </c>
      <c r="C33" s="495" t="s">
        <v>709</v>
      </c>
      <c r="D33" s="493">
        <v>42549</v>
      </c>
    </row>
    <row r="34" spans="1:4" s="304" customFormat="1" x14ac:dyDescent="0.25">
      <c r="A34" s="491" t="s">
        <v>702</v>
      </c>
      <c r="B34" s="494">
        <v>540530.43000000005</v>
      </c>
      <c r="C34" s="495" t="s">
        <v>711</v>
      </c>
      <c r="D34" s="493">
        <v>42549</v>
      </c>
    </row>
    <row r="35" spans="1:4" s="304" customFormat="1" x14ac:dyDescent="0.25">
      <c r="A35" s="491" t="s">
        <v>702</v>
      </c>
      <c r="B35" s="494">
        <v>518977.62</v>
      </c>
      <c r="C35" s="495" t="s">
        <v>713</v>
      </c>
      <c r="D35" s="493">
        <v>42549</v>
      </c>
    </row>
    <row r="36" spans="1:4" s="304" customFormat="1" x14ac:dyDescent="0.25">
      <c r="A36" s="491" t="s">
        <v>702</v>
      </c>
      <c r="B36" s="494">
        <v>514699.79</v>
      </c>
      <c r="C36" s="495" t="s">
        <v>715</v>
      </c>
      <c r="D36" s="493">
        <v>42549</v>
      </c>
    </row>
    <row r="37" spans="1:4" s="304" customFormat="1" x14ac:dyDescent="0.25">
      <c r="A37" s="491" t="s">
        <v>702</v>
      </c>
      <c r="B37" s="494">
        <v>451801.5</v>
      </c>
      <c r="C37" s="495" t="s">
        <v>717</v>
      </c>
      <c r="D37" s="493">
        <v>42549</v>
      </c>
    </row>
    <row r="38" spans="1:4" s="304" customFormat="1" x14ac:dyDescent="0.25">
      <c r="A38" s="491" t="s">
        <v>702</v>
      </c>
      <c r="B38" s="494">
        <v>400196.68</v>
      </c>
      <c r="C38" s="495" t="s">
        <v>721</v>
      </c>
      <c r="D38" s="493">
        <v>42550</v>
      </c>
    </row>
    <row r="39" spans="1:4" s="304" customFormat="1" x14ac:dyDescent="0.25">
      <c r="A39" s="491" t="s">
        <v>702</v>
      </c>
      <c r="B39" s="494">
        <v>338726.81</v>
      </c>
      <c r="C39" s="495" t="s">
        <v>720</v>
      </c>
      <c r="D39" s="493">
        <v>42550</v>
      </c>
    </row>
    <row r="40" spans="1:4" s="304" customFormat="1" x14ac:dyDescent="0.25">
      <c r="A40" s="491" t="s">
        <v>702</v>
      </c>
      <c r="B40" s="494">
        <v>397666.68</v>
      </c>
      <c r="C40" s="495" t="s">
        <v>719</v>
      </c>
      <c r="D40" s="493">
        <v>42550</v>
      </c>
    </row>
    <row r="41" spans="1:4" s="304" customFormat="1" x14ac:dyDescent="0.25">
      <c r="A41" s="491" t="s">
        <v>702</v>
      </c>
      <c r="B41" s="494">
        <v>405058.72</v>
      </c>
      <c r="C41" s="495" t="s">
        <v>723</v>
      </c>
      <c r="D41" s="493">
        <v>42550</v>
      </c>
    </row>
    <row r="42" spans="1:4" s="304" customFormat="1" x14ac:dyDescent="0.25">
      <c r="A42" s="491" t="s">
        <v>702</v>
      </c>
      <c r="B42" s="494">
        <v>459174.88</v>
      </c>
      <c r="C42" s="495" t="s">
        <v>724</v>
      </c>
      <c r="D42" s="493">
        <v>42550</v>
      </c>
    </row>
    <row r="43" spans="1:4" s="304" customFormat="1" x14ac:dyDescent="0.25">
      <c r="A43" s="491" t="s">
        <v>702</v>
      </c>
      <c r="B43" s="494">
        <v>386461.63</v>
      </c>
      <c r="C43" s="495" t="s">
        <v>722</v>
      </c>
      <c r="D43" s="493">
        <v>42550</v>
      </c>
    </row>
    <row r="44" spans="1:4" s="304" customFormat="1" x14ac:dyDescent="0.25">
      <c r="A44" s="491" t="s">
        <v>702</v>
      </c>
      <c r="B44" s="494">
        <v>483249.94</v>
      </c>
      <c r="C44" s="495" t="s">
        <v>703</v>
      </c>
      <c r="D44" s="493">
        <v>42556</v>
      </c>
    </row>
    <row r="45" spans="1:4" s="304" customFormat="1" x14ac:dyDescent="0.25">
      <c r="A45" s="491" t="s">
        <v>702</v>
      </c>
      <c r="B45" s="494">
        <v>458640.93</v>
      </c>
      <c r="C45" s="495" t="s">
        <v>705</v>
      </c>
      <c r="D45" s="493">
        <v>42556</v>
      </c>
    </row>
    <row r="46" spans="1:4" s="304" customFormat="1" x14ac:dyDescent="0.25">
      <c r="A46" s="467" t="s">
        <v>727</v>
      </c>
      <c r="B46" s="496">
        <f>SUM(B47:B106)</f>
        <v>96023741.600000009</v>
      </c>
      <c r="C46" s="495"/>
      <c r="D46" s="493"/>
    </row>
    <row r="47" spans="1:4" s="304" customFormat="1" ht="25.5" x14ac:dyDescent="0.25">
      <c r="A47" s="472" t="s">
        <v>3013</v>
      </c>
      <c r="B47" s="473">
        <v>1376542</v>
      </c>
      <c r="C47" s="483"/>
      <c r="D47" s="484">
        <v>41911</v>
      </c>
    </row>
    <row r="48" spans="1:4" ht="25.5" x14ac:dyDescent="0.25">
      <c r="A48" s="472" t="s">
        <v>3013</v>
      </c>
      <c r="B48" s="473">
        <v>555991</v>
      </c>
      <c r="C48" s="483"/>
      <c r="D48" s="484">
        <v>42193</v>
      </c>
    </row>
    <row r="49" spans="1:4" ht="25.5" x14ac:dyDescent="0.25">
      <c r="A49" s="472" t="s">
        <v>3013</v>
      </c>
      <c r="B49" s="473">
        <v>548312</v>
      </c>
      <c r="C49" s="483"/>
      <c r="D49" s="484">
        <v>42194</v>
      </c>
    </row>
    <row r="50" spans="1:4" ht="25.5" x14ac:dyDescent="0.25">
      <c r="A50" s="472" t="s">
        <v>3013</v>
      </c>
      <c r="B50" s="473">
        <v>555521</v>
      </c>
      <c r="C50" s="483"/>
      <c r="D50" s="484">
        <v>42205</v>
      </c>
    </row>
    <row r="51" spans="1:4" ht="25.5" x14ac:dyDescent="0.25">
      <c r="A51" s="472" t="s">
        <v>3013</v>
      </c>
      <c r="B51" s="473">
        <v>1384963</v>
      </c>
      <c r="C51" s="483"/>
      <c r="D51" s="484">
        <v>42193</v>
      </c>
    </row>
    <row r="52" spans="1:4" ht="25.5" x14ac:dyDescent="0.25">
      <c r="A52" s="472" t="s">
        <v>3013</v>
      </c>
      <c r="B52" s="473">
        <v>564144</v>
      </c>
      <c r="C52" s="483"/>
      <c r="D52" s="484">
        <v>42194</v>
      </c>
    </row>
    <row r="53" spans="1:4" ht="25.5" x14ac:dyDescent="0.25">
      <c r="A53" s="472" t="s">
        <v>3013</v>
      </c>
      <c r="B53" s="473">
        <v>542623</v>
      </c>
      <c r="C53" s="483"/>
      <c r="D53" s="484">
        <v>42192</v>
      </c>
    </row>
    <row r="54" spans="1:4" ht="25.5" x14ac:dyDescent="0.25">
      <c r="A54" s="472" t="s">
        <v>3013</v>
      </c>
      <c r="B54" s="473">
        <v>550210</v>
      </c>
      <c r="C54" s="483"/>
      <c r="D54" s="484">
        <v>42193</v>
      </c>
    </row>
    <row r="55" spans="1:4" ht="25.5" x14ac:dyDescent="0.25">
      <c r="A55" s="472" t="s">
        <v>3013</v>
      </c>
      <c r="B55" s="473">
        <v>549548</v>
      </c>
      <c r="C55" s="483"/>
      <c r="D55" s="484">
        <v>42235</v>
      </c>
    </row>
    <row r="56" spans="1:4" ht="25.5" x14ac:dyDescent="0.25">
      <c r="A56" s="472" t="s">
        <v>3013</v>
      </c>
      <c r="B56" s="473">
        <v>495758</v>
      </c>
      <c r="C56" s="483"/>
      <c r="D56" s="484">
        <v>42552</v>
      </c>
    </row>
    <row r="57" spans="1:4" ht="25.5" x14ac:dyDescent="0.25">
      <c r="A57" s="472" t="s">
        <v>3014</v>
      </c>
      <c r="B57" s="473">
        <v>1083305</v>
      </c>
      <c r="C57" s="483"/>
      <c r="D57" s="484">
        <v>42552</v>
      </c>
    </row>
    <row r="58" spans="1:4" ht="25.5" x14ac:dyDescent="0.25">
      <c r="A58" s="472" t="s">
        <v>3015</v>
      </c>
      <c r="B58" s="473">
        <v>1550713</v>
      </c>
      <c r="C58" s="483"/>
      <c r="D58" s="484">
        <v>42702</v>
      </c>
    </row>
    <row r="59" spans="1:4" x14ac:dyDescent="0.25">
      <c r="A59" s="472" t="s">
        <v>767</v>
      </c>
      <c r="B59" s="473">
        <v>6420</v>
      </c>
      <c r="C59" s="483"/>
      <c r="D59" s="484">
        <v>42698</v>
      </c>
    </row>
    <row r="60" spans="1:4" x14ac:dyDescent="0.25">
      <c r="A60" s="472" t="s">
        <v>796</v>
      </c>
      <c r="B60" s="473">
        <v>5442966</v>
      </c>
      <c r="C60" s="483"/>
      <c r="D60" s="484">
        <v>42752</v>
      </c>
    </row>
    <row r="61" spans="1:4" ht="25.5" x14ac:dyDescent="0.25">
      <c r="A61" s="472" t="s">
        <v>3013</v>
      </c>
      <c r="B61" s="473">
        <v>1357810</v>
      </c>
      <c r="C61" s="483"/>
      <c r="D61" s="484">
        <v>42377</v>
      </c>
    </row>
    <row r="62" spans="1:4" ht="25.5" x14ac:dyDescent="0.25">
      <c r="A62" s="472" t="s">
        <v>3013</v>
      </c>
      <c r="B62" s="473">
        <v>1382875</v>
      </c>
      <c r="C62" s="483"/>
      <c r="D62" s="484">
        <v>42193</v>
      </c>
    </row>
    <row r="63" spans="1:4" ht="25.5" x14ac:dyDescent="0.25">
      <c r="A63" s="472" t="s">
        <v>3013</v>
      </c>
      <c r="B63" s="473">
        <v>1378373</v>
      </c>
      <c r="C63" s="483"/>
      <c r="D63" s="484">
        <v>42243</v>
      </c>
    </row>
    <row r="64" spans="1:4" ht="25.5" x14ac:dyDescent="0.25">
      <c r="A64" s="472" t="s">
        <v>3013</v>
      </c>
      <c r="B64" s="473">
        <v>1331593</v>
      </c>
      <c r="C64" s="483"/>
      <c r="D64" s="484">
        <v>42249</v>
      </c>
    </row>
    <row r="65" spans="1:4" x14ac:dyDescent="0.25">
      <c r="A65" s="472" t="s">
        <v>796</v>
      </c>
      <c r="B65" s="473">
        <v>5503003.2000000002</v>
      </c>
      <c r="C65" s="497"/>
      <c r="D65" s="484">
        <v>42552</v>
      </c>
    </row>
    <row r="66" spans="1:4" ht="25.5" x14ac:dyDescent="0.25">
      <c r="A66" s="472" t="s">
        <v>3015</v>
      </c>
      <c r="B66" s="473">
        <v>1267137</v>
      </c>
      <c r="C66" s="497"/>
      <c r="D66" s="484">
        <v>42552</v>
      </c>
    </row>
    <row r="67" spans="1:4" ht="25.5" x14ac:dyDescent="0.25">
      <c r="A67" s="472" t="s">
        <v>3016</v>
      </c>
      <c r="B67" s="473">
        <v>1530717</v>
      </c>
      <c r="C67" s="483"/>
      <c r="D67" s="493">
        <v>42186</v>
      </c>
    </row>
    <row r="68" spans="1:4" x14ac:dyDescent="0.25">
      <c r="A68" s="472" t="s">
        <v>796</v>
      </c>
      <c r="B68" s="473">
        <v>5433822</v>
      </c>
      <c r="C68" s="483"/>
      <c r="D68" s="493">
        <v>42552</v>
      </c>
    </row>
    <row r="69" spans="1:4" ht="25.5" x14ac:dyDescent="0.25">
      <c r="A69" s="472" t="s">
        <v>3013</v>
      </c>
      <c r="B69" s="473">
        <v>1377606</v>
      </c>
      <c r="C69" s="483"/>
      <c r="D69" s="493">
        <v>42552</v>
      </c>
    </row>
    <row r="70" spans="1:4" ht="25.5" x14ac:dyDescent="0.25">
      <c r="A70" s="472" t="s">
        <v>3013</v>
      </c>
      <c r="B70" s="473">
        <v>494991</v>
      </c>
      <c r="C70" s="483"/>
      <c r="D70" s="493">
        <v>42552</v>
      </c>
    </row>
    <row r="71" spans="1:4" x14ac:dyDescent="0.25">
      <c r="A71" s="472" t="s">
        <v>796</v>
      </c>
      <c r="B71" s="473">
        <v>5503003.2000000002</v>
      </c>
      <c r="C71" s="497"/>
      <c r="D71" s="484">
        <v>42552</v>
      </c>
    </row>
    <row r="72" spans="1:4" x14ac:dyDescent="0.25">
      <c r="A72" s="472" t="s">
        <v>796</v>
      </c>
      <c r="B72" s="473">
        <v>5503003.2000000002</v>
      </c>
      <c r="C72" s="497"/>
      <c r="D72" s="484">
        <v>42552</v>
      </c>
    </row>
    <row r="73" spans="1:4" ht="25.5" x14ac:dyDescent="0.25">
      <c r="A73" s="472" t="s">
        <v>3017</v>
      </c>
      <c r="B73" s="473">
        <v>198039</v>
      </c>
      <c r="C73" s="497"/>
      <c r="D73" s="484">
        <v>42552</v>
      </c>
    </row>
    <row r="74" spans="1:4" x14ac:dyDescent="0.25">
      <c r="A74" s="472" t="s">
        <v>796</v>
      </c>
      <c r="B74" s="473">
        <v>5433822</v>
      </c>
      <c r="C74" s="497"/>
      <c r="D74" s="484">
        <v>42552</v>
      </c>
    </row>
    <row r="75" spans="1:4" ht="25.5" x14ac:dyDescent="0.25">
      <c r="A75" s="472" t="s">
        <v>3017</v>
      </c>
      <c r="B75" s="473">
        <v>198039</v>
      </c>
      <c r="C75" s="497"/>
      <c r="D75" s="484">
        <v>42552</v>
      </c>
    </row>
    <row r="76" spans="1:4" x14ac:dyDescent="0.25">
      <c r="A76" s="472" t="s">
        <v>832</v>
      </c>
      <c r="B76" s="473">
        <v>515580</v>
      </c>
      <c r="C76" s="483"/>
      <c r="D76" s="493">
        <v>42552</v>
      </c>
    </row>
    <row r="77" spans="1:4" ht="25.5" x14ac:dyDescent="0.25">
      <c r="A77" s="472" t="s">
        <v>3017</v>
      </c>
      <c r="B77" s="473">
        <v>198039</v>
      </c>
      <c r="C77" s="497"/>
      <c r="D77" s="484">
        <v>42555</v>
      </c>
    </row>
    <row r="78" spans="1:4" ht="25.5" x14ac:dyDescent="0.25">
      <c r="A78" s="472" t="s">
        <v>3013</v>
      </c>
      <c r="B78" s="473">
        <v>1369841</v>
      </c>
      <c r="C78" s="497"/>
      <c r="D78" s="484">
        <v>42590</v>
      </c>
    </row>
    <row r="79" spans="1:4" ht="25.5" x14ac:dyDescent="0.25">
      <c r="A79" s="472" t="s">
        <v>3013</v>
      </c>
      <c r="B79" s="473">
        <v>1371479</v>
      </c>
      <c r="C79" s="497"/>
      <c r="D79" s="484">
        <v>42590</v>
      </c>
    </row>
    <row r="80" spans="1:4" ht="25.5" x14ac:dyDescent="0.25">
      <c r="A80" s="472" t="s">
        <v>3013</v>
      </c>
      <c r="B80" s="473">
        <v>1371519</v>
      </c>
      <c r="C80" s="472"/>
      <c r="D80" s="484">
        <v>42590</v>
      </c>
    </row>
    <row r="81" spans="1:4" ht="25.5" x14ac:dyDescent="0.25">
      <c r="A81" s="472" t="s">
        <v>3013</v>
      </c>
      <c r="B81" s="473">
        <v>491059</v>
      </c>
      <c r="C81" s="497"/>
      <c r="D81" s="484">
        <v>42590</v>
      </c>
    </row>
    <row r="82" spans="1:4" ht="25.5" x14ac:dyDescent="0.25">
      <c r="A82" s="472" t="s">
        <v>3013</v>
      </c>
      <c r="B82" s="473">
        <v>1370632</v>
      </c>
      <c r="C82" s="483"/>
      <c r="D82" s="484">
        <v>42590</v>
      </c>
    </row>
    <row r="83" spans="1:4" ht="25.5" x14ac:dyDescent="0.25">
      <c r="A83" s="472" t="s">
        <v>3013</v>
      </c>
      <c r="B83" s="473">
        <v>1373936</v>
      </c>
      <c r="C83" s="483"/>
      <c r="D83" s="484">
        <v>42590</v>
      </c>
    </row>
    <row r="84" spans="1:4" ht="25.5" x14ac:dyDescent="0.25">
      <c r="A84" s="472" t="s">
        <v>3013</v>
      </c>
      <c r="B84" s="473">
        <v>501097</v>
      </c>
      <c r="C84" s="483"/>
      <c r="D84" s="484">
        <v>42590</v>
      </c>
    </row>
    <row r="85" spans="1:4" ht="25.5" x14ac:dyDescent="0.25">
      <c r="A85" s="472" t="s">
        <v>3015</v>
      </c>
      <c r="B85" s="473">
        <v>1740145</v>
      </c>
      <c r="C85" s="483"/>
      <c r="D85" s="484">
        <v>42590</v>
      </c>
    </row>
    <row r="86" spans="1:4" ht="25.5" x14ac:dyDescent="0.25">
      <c r="A86" s="472" t="s">
        <v>3014</v>
      </c>
      <c r="B86" s="473">
        <v>1741889</v>
      </c>
      <c r="C86" s="483"/>
      <c r="D86" s="484">
        <v>42590</v>
      </c>
    </row>
    <row r="87" spans="1:4" ht="25.5" x14ac:dyDescent="0.25">
      <c r="A87" s="472" t="s">
        <v>3014</v>
      </c>
      <c r="B87" s="473">
        <v>1589010</v>
      </c>
      <c r="C87" s="483"/>
      <c r="D87" s="484">
        <v>42590</v>
      </c>
    </row>
    <row r="88" spans="1:4" ht="25.5" x14ac:dyDescent="0.25">
      <c r="A88" s="472" t="s">
        <v>3014</v>
      </c>
      <c r="B88" s="473">
        <v>1573409</v>
      </c>
      <c r="C88" s="497"/>
      <c r="D88" s="484">
        <v>42590</v>
      </c>
    </row>
    <row r="89" spans="1:4" ht="25.5" x14ac:dyDescent="0.25">
      <c r="A89" s="472" t="s">
        <v>3017</v>
      </c>
      <c r="B89" s="473">
        <v>219354</v>
      </c>
      <c r="C89" s="497"/>
      <c r="D89" s="484">
        <v>42590</v>
      </c>
    </row>
    <row r="90" spans="1:4" ht="25.5" x14ac:dyDescent="0.25">
      <c r="A90" s="472" t="s">
        <v>3017</v>
      </c>
      <c r="B90" s="473">
        <v>191357</v>
      </c>
      <c r="C90" s="497"/>
      <c r="D90" s="484">
        <v>42590</v>
      </c>
    </row>
    <row r="91" spans="1:4" ht="25.5" x14ac:dyDescent="0.25">
      <c r="A91" s="472" t="s">
        <v>3017</v>
      </c>
      <c r="B91" s="473">
        <v>280332</v>
      </c>
      <c r="C91" s="497"/>
      <c r="D91" s="484">
        <v>42590</v>
      </c>
    </row>
    <row r="92" spans="1:4" ht="25.5" x14ac:dyDescent="0.25">
      <c r="A92" s="472" t="s">
        <v>3017</v>
      </c>
      <c r="B92" s="473">
        <v>267987</v>
      </c>
      <c r="C92" s="497"/>
      <c r="D92" s="484">
        <v>42590</v>
      </c>
    </row>
    <row r="93" spans="1:4" ht="25.5" x14ac:dyDescent="0.25">
      <c r="A93" s="472" t="s">
        <v>3017</v>
      </c>
      <c r="B93" s="473">
        <v>283979</v>
      </c>
      <c r="C93" s="497"/>
      <c r="D93" s="484">
        <v>42590</v>
      </c>
    </row>
    <row r="94" spans="1:4" ht="25.5" x14ac:dyDescent="0.25">
      <c r="A94" s="472" t="s">
        <v>3013</v>
      </c>
      <c r="B94" s="473">
        <v>475557</v>
      </c>
      <c r="C94" s="483"/>
      <c r="D94" s="484">
        <v>42597</v>
      </c>
    </row>
    <row r="95" spans="1:4" ht="25.5" x14ac:dyDescent="0.25">
      <c r="A95" s="472" t="s">
        <v>3013</v>
      </c>
      <c r="B95" s="473">
        <v>484851</v>
      </c>
      <c r="C95" s="483"/>
      <c r="D95" s="484">
        <v>42597</v>
      </c>
    </row>
    <row r="96" spans="1:4" ht="25.5" x14ac:dyDescent="0.25">
      <c r="A96" s="472" t="s">
        <v>3013</v>
      </c>
      <c r="B96" s="473">
        <v>479141</v>
      </c>
      <c r="C96" s="483"/>
      <c r="D96" s="484">
        <v>42597</v>
      </c>
    </row>
    <row r="97" spans="1:4" ht="25.5" x14ac:dyDescent="0.25">
      <c r="A97" s="472" t="s">
        <v>3013</v>
      </c>
      <c r="B97" s="473">
        <v>482731</v>
      </c>
      <c r="C97" s="483"/>
      <c r="D97" s="484">
        <v>42597</v>
      </c>
    </row>
    <row r="98" spans="1:4" x14ac:dyDescent="0.25">
      <c r="A98" s="472" t="s">
        <v>796</v>
      </c>
      <c r="B98" s="473">
        <v>5442966</v>
      </c>
      <c r="C98" s="483"/>
      <c r="D98" s="484">
        <v>42703</v>
      </c>
    </row>
    <row r="99" spans="1:4" x14ac:dyDescent="0.25">
      <c r="A99" s="472" t="s">
        <v>796</v>
      </c>
      <c r="B99" s="473">
        <v>5442966</v>
      </c>
      <c r="C99" s="497"/>
      <c r="D99" s="484">
        <v>42703</v>
      </c>
    </row>
    <row r="100" spans="1:4" x14ac:dyDescent="0.25">
      <c r="A100" s="472" t="s">
        <v>796</v>
      </c>
      <c r="B100" s="473">
        <v>5442966</v>
      </c>
      <c r="C100" s="497"/>
      <c r="D100" s="484">
        <v>42703</v>
      </c>
    </row>
    <row r="101" spans="1:4" x14ac:dyDescent="0.25">
      <c r="A101" s="472" t="s">
        <v>796</v>
      </c>
      <c r="B101" s="473">
        <v>5442966</v>
      </c>
      <c r="C101" s="497"/>
      <c r="D101" s="484">
        <v>42704</v>
      </c>
    </row>
    <row r="102" spans="1:4" ht="25.5" x14ac:dyDescent="0.25">
      <c r="A102" s="472" t="s">
        <v>3015</v>
      </c>
      <c r="B102" s="473">
        <v>1598615</v>
      </c>
      <c r="C102" s="483"/>
      <c r="D102" s="484">
        <v>42710</v>
      </c>
    </row>
    <row r="103" spans="1:4" ht="25.5" x14ac:dyDescent="0.25">
      <c r="A103" s="472" t="s">
        <v>3017</v>
      </c>
      <c r="B103" s="473">
        <v>189848</v>
      </c>
      <c r="C103" s="497"/>
      <c r="D103" s="484">
        <v>42710</v>
      </c>
    </row>
    <row r="104" spans="1:4" ht="25.5" x14ac:dyDescent="0.25">
      <c r="A104" s="472" t="s">
        <v>3013</v>
      </c>
      <c r="B104" s="473">
        <v>486915</v>
      </c>
      <c r="C104" s="483"/>
      <c r="D104" s="484">
        <v>42712</v>
      </c>
    </row>
    <row r="105" spans="1:4" ht="25.5" x14ac:dyDescent="0.25">
      <c r="A105" s="472" t="s">
        <v>3013</v>
      </c>
      <c r="B105" s="473">
        <v>491034</v>
      </c>
      <c r="C105" s="483"/>
      <c r="D105" s="484">
        <v>42713</v>
      </c>
    </row>
    <row r="106" spans="1:4" x14ac:dyDescent="0.25">
      <c r="A106" s="472" t="s">
        <v>767</v>
      </c>
      <c r="B106" s="473">
        <v>11692</v>
      </c>
      <c r="C106" s="483"/>
      <c r="D106" s="484">
        <v>42737</v>
      </c>
    </row>
    <row r="107" spans="1:4" x14ac:dyDescent="0.25">
      <c r="A107" s="467" t="s">
        <v>3019</v>
      </c>
      <c r="B107" s="476">
        <f>SUM(B108:B164)</f>
        <v>42748653.200000003</v>
      </c>
      <c r="C107" s="483"/>
      <c r="D107" s="484"/>
    </row>
    <row r="108" spans="1:4" x14ac:dyDescent="0.25">
      <c r="A108" s="472" t="s">
        <v>811</v>
      </c>
      <c r="B108" s="473">
        <v>549318</v>
      </c>
      <c r="C108" s="472"/>
      <c r="D108" s="493">
        <v>42590</v>
      </c>
    </row>
    <row r="109" spans="1:4" x14ac:dyDescent="0.25">
      <c r="A109" s="472" t="s">
        <v>811</v>
      </c>
      <c r="B109" s="473">
        <v>555814</v>
      </c>
      <c r="C109" s="472"/>
      <c r="D109" s="493">
        <v>42590</v>
      </c>
    </row>
    <row r="110" spans="1:4" x14ac:dyDescent="0.25">
      <c r="A110" s="472" t="s">
        <v>811</v>
      </c>
      <c r="B110" s="473">
        <v>549318</v>
      </c>
      <c r="C110" s="472"/>
      <c r="D110" s="493">
        <v>42590</v>
      </c>
    </row>
    <row r="111" spans="1:4" x14ac:dyDescent="0.25">
      <c r="A111" s="472" t="s">
        <v>811</v>
      </c>
      <c r="B111" s="473">
        <v>549318</v>
      </c>
      <c r="C111" s="472"/>
      <c r="D111" s="493">
        <v>42590</v>
      </c>
    </row>
    <row r="112" spans="1:4" x14ac:dyDescent="0.25">
      <c r="A112" s="472" t="s">
        <v>811</v>
      </c>
      <c r="B112" s="473">
        <v>549318</v>
      </c>
      <c r="C112" s="472" t="s">
        <v>824</v>
      </c>
      <c r="D112" s="493">
        <v>42590</v>
      </c>
    </row>
    <row r="113" spans="1:6" x14ac:dyDescent="0.25">
      <c r="A113" s="472" t="s">
        <v>811</v>
      </c>
      <c r="B113" s="473">
        <v>549318</v>
      </c>
      <c r="C113" s="472" t="s">
        <v>827</v>
      </c>
      <c r="D113" s="493">
        <v>42704</v>
      </c>
    </row>
    <row r="114" spans="1:6" x14ac:dyDescent="0.25">
      <c r="A114" s="472" t="s">
        <v>811</v>
      </c>
      <c r="B114" s="473">
        <v>200000</v>
      </c>
      <c r="C114" s="472"/>
      <c r="D114" s="493">
        <v>42703</v>
      </c>
    </row>
    <row r="115" spans="1:6" x14ac:dyDescent="0.25">
      <c r="A115" s="472" t="s">
        <v>832</v>
      </c>
      <c r="B115" s="473">
        <v>549318</v>
      </c>
      <c r="C115" s="498"/>
      <c r="D115" s="493">
        <v>42590</v>
      </c>
    </row>
    <row r="116" spans="1:6" x14ac:dyDescent="0.25">
      <c r="A116" s="472" t="s">
        <v>832</v>
      </c>
      <c r="B116" s="473">
        <v>1550713</v>
      </c>
      <c r="C116" s="498"/>
      <c r="D116" s="493">
        <v>42590</v>
      </c>
    </row>
    <row r="117" spans="1:6" x14ac:dyDescent="0.25">
      <c r="A117" s="472" t="s">
        <v>832</v>
      </c>
      <c r="B117" s="473">
        <v>515580</v>
      </c>
      <c r="C117" s="498" t="s">
        <v>853</v>
      </c>
      <c r="D117" s="493">
        <v>42698</v>
      </c>
    </row>
    <row r="118" spans="1:6" x14ac:dyDescent="0.25">
      <c r="A118" s="472" t="s">
        <v>857</v>
      </c>
      <c r="B118" s="473">
        <v>1038567</v>
      </c>
      <c r="C118" s="498"/>
      <c r="D118" s="493">
        <v>42243</v>
      </c>
    </row>
    <row r="119" spans="1:6" x14ac:dyDescent="0.25">
      <c r="A119" s="472" t="s">
        <v>857</v>
      </c>
      <c r="B119" s="473">
        <v>1164673</v>
      </c>
      <c r="C119" s="498"/>
      <c r="D119" s="493">
        <v>42361</v>
      </c>
    </row>
    <row r="120" spans="1:6" x14ac:dyDescent="0.25">
      <c r="A120" s="472" t="s">
        <v>857</v>
      </c>
      <c r="B120" s="473">
        <v>854430</v>
      </c>
      <c r="C120" s="498"/>
      <c r="D120" s="493">
        <v>41908</v>
      </c>
    </row>
    <row r="121" spans="1:6" x14ac:dyDescent="0.25">
      <c r="A121" s="472" t="s">
        <v>857</v>
      </c>
      <c r="B121" s="473">
        <v>800760</v>
      </c>
      <c r="C121" s="498"/>
      <c r="D121" s="493">
        <v>42276</v>
      </c>
    </row>
    <row r="122" spans="1:6" x14ac:dyDescent="0.25">
      <c r="A122" s="472" t="s">
        <v>857</v>
      </c>
      <c r="B122" s="473">
        <v>919663</v>
      </c>
      <c r="C122" s="498"/>
      <c r="D122" s="493">
        <v>42192</v>
      </c>
    </row>
    <row r="123" spans="1:6" x14ac:dyDescent="0.25">
      <c r="A123" s="472" t="s">
        <v>857</v>
      </c>
      <c r="B123" s="473">
        <v>939476</v>
      </c>
      <c r="C123" s="498"/>
      <c r="D123" s="493">
        <v>42219</v>
      </c>
    </row>
    <row r="124" spans="1:6" x14ac:dyDescent="0.25">
      <c r="A124" s="472" t="s">
        <v>857</v>
      </c>
      <c r="B124" s="473">
        <v>959295</v>
      </c>
      <c r="C124" s="498"/>
      <c r="D124" s="493">
        <v>42192</v>
      </c>
    </row>
    <row r="125" spans="1:6" x14ac:dyDescent="0.25">
      <c r="A125" s="472" t="s">
        <v>857</v>
      </c>
      <c r="B125" s="473">
        <v>964468</v>
      </c>
      <c r="C125" s="498"/>
      <c r="D125" s="493">
        <v>42194</v>
      </c>
      <c r="E125" s="367"/>
    </row>
    <row r="126" spans="1:6" x14ac:dyDescent="0.25">
      <c r="A126" s="472" t="s">
        <v>857</v>
      </c>
      <c r="B126" s="473">
        <v>351161</v>
      </c>
      <c r="C126" s="483"/>
      <c r="D126" s="493">
        <v>42702</v>
      </c>
      <c r="F126" s="367"/>
    </row>
    <row r="127" spans="1:6" x14ac:dyDescent="0.25">
      <c r="A127" s="472" t="s">
        <v>857</v>
      </c>
      <c r="B127" s="473">
        <v>351161</v>
      </c>
      <c r="C127" s="483"/>
      <c r="D127" s="493">
        <v>42730</v>
      </c>
    </row>
    <row r="128" spans="1:6" x14ac:dyDescent="0.25">
      <c r="A128" s="472" t="s">
        <v>811</v>
      </c>
      <c r="B128" s="499">
        <v>549691.19999999995</v>
      </c>
      <c r="C128" s="472" t="s">
        <v>2957</v>
      </c>
      <c r="D128" s="493">
        <v>42783</v>
      </c>
    </row>
    <row r="129" spans="1:4" x14ac:dyDescent="0.25">
      <c r="A129" s="472" t="s">
        <v>2958</v>
      </c>
      <c r="B129" s="499">
        <v>6902610</v>
      </c>
      <c r="C129" s="483" t="s">
        <v>240</v>
      </c>
      <c r="D129" s="493">
        <v>42783</v>
      </c>
    </row>
    <row r="130" spans="1:4" x14ac:dyDescent="0.25">
      <c r="A130" s="472" t="s">
        <v>2958</v>
      </c>
      <c r="B130" s="499">
        <v>1478040</v>
      </c>
      <c r="C130" s="483" t="s">
        <v>2959</v>
      </c>
      <c r="D130" s="493">
        <v>42783</v>
      </c>
    </row>
    <row r="131" spans="1:4" x14ac:dyDescent="0.25">
      <c r="A131" s="472" t="s">
        <v>832</v>
      </c>
      <c r="B131" s="473">
        <v>471390</v>
      </c>
      <c r="C131" s="483"/>
      <c r="D131" s="493">
        <v>42550</v>
      </c>
    </row>
    <row r="132" spans="1:4" x14ac:dyDescent="0.25">
      <c r="A132" s="472" t="s">
        <v>832</v>
      </c>
      <c r="B132" s="473">
        <v>471390</v>
      </c>
      <c r="C132" s="498"/>
      <c r="D132" s="493">
        <v>41935</v>
      </c>
    </row>
    <row r="133" spans="1:4" x14ac:dyDescent="0.25">
      <c r="A133" s="472" t="s">
        <v>832</v>
      </c>
      <c r="B133" s="473">
        <v>471390</v>
      </c>
      <c r="C133" s="498"/>
      <c r="D133" s="493">
        <v>41939</v>
      </c>
    </row>
    <row r="134" spans="1:4" x14ac:dyDescent="0.25">
      <c r="A134" s="472" t="s">
        <v>857</v>
      </c>
      <c r="B134" s="473">
        <v>840396</v>
      </c>
      <c r="C134" s="498"/>
      <c r="D134" s="493">
        <v>41939</v>
      </c>
    </row>
    <row r="135" spans="1:4" x14ac:dyDescent="0.25">
      <c r="A135" s="472" t="s">
        <v>832</v>
      </c>
      <c r="B135" s="473">
        <v>4766305</v>
      </c>
      <c r="C135" s="498"/>
      <c r="D135" s="493">
        <v>41955</v>
      </c>
    </row>
    <row r="136" spans="1:4" x14ac:dyDescent="0.25">
      <c r="A136" s="472" t="s">
        <v>832</v>
      </c>
      <c r="B136" s="473">
        <v>471390</v>
      </c>
      <c r="C136" s="498"/>
      <c r="D136" s="493">
        <v>41942</v>
      </c>
    </row>
    <row r="137" spans="1:4" x14ac:dyDescent="0.25">
      <c r="A137" s="472" t="s">
        <v>832</v>
      </c>
      <c r="B137" s="473">
        <v>515580</v>
      </c>
      <c r="C137" s="498"/>
      <c r="D137" s="493">
        <v>42193</v>
      </c>
    </row>
    <row r="138" spans="1:4" x14ac:dyDescent="0.25">
      <c r="A138" s="472" t="s">
        <v>832</v>
      </c>
      <c r="B138" s="473">
        <v>515580</v>
      </c>
      <c r="C138" s="498"/>
      <c r="D138" s="493">
        <v>42193</v>
      </c>
    </row>
    <row r="139" spans="1:4" x14ac:dyDescent="0.25">
      <c r="A139" s="472" t="s">
        <v>832</v>
      </c>
      <c r="B139" s="473">
        <v>471390</v>
      </c>
      <c r="C139" s="498"/>
      <c r="D139" s="493">
        <v>42194</v>
      </c>
    </row>
    <row r="140" spans="1:4" x14ac:dyDescent="0.25">
      <c r="A140" s="472" t="s">
        <v>832</v>
      </c>
      <c r="B140" s="473">
        <v>471390</v>
      </c>
      <c r="C140" s="483"/>
      <c r="D140" s="493">
        <v>42194</v>
      </c>
    </row>
    <row r="141" spans="1:4" x14ac:dyDescent="0.25">
      <c r="A141" s="472" t="s">
        <v>832</v>
      </c>
      <c r="B141" s="473">
        <v>515580</v>
      </c>
      <c r="C141" s="498"/>
      <c r="D141" s="493">
        <v>42216</v>
      </c>
    </row>
    <row r="142" spans="1:4" x14ac:dyDescent="0.25">
      <c r="A142" s="472" t="s">
        <v>832</v>
      </c>
      <c r="B142" s="473">
        <v>515580</v>
      </c>
      <c r="C142" s="498"/>
      <c r="D142" s="493">
        <v>42241</v>
      </c>
    </row>
    <row r="143" spans="1:4" x14ac:dyDescent="0.25">
      <c r="A143" s="472" t="s">
        <v>832</v>
      </c>
      <c r="B143" s="473">
        <v>515580</v>
      </c>
      <c r="C143" s="498"/>
      <c r="D143" s="493">
        <v>42243</v>
      </c>
    </row>
    <row r="144" spans="1:4" x14ac:dyDescent="0.25">
      <c r="A144" s="472" t="s">
        <v>857</v>
      </c>
      <c r="B144" s="473">
        <v>345846</v>
      </c>
      <c r="C144" s="483"/>
      <c r="D144" s="493">
        <v>42550</v>
      </c>
    </row>
    <row r="145" spans="1:4" x14ac:dyDescent="0.25">
      <c r="A145" s="472" t="s">
        <v>857</v>
      </c>
      <c r="B145" s="473">
        <v>345846</v>
      </c>
      <c r="C145" s="483"/>
      <c r="D145" s="493">
        <v>42550</v>
      </c>
    </row>
    <row r="146" spans="1:4" x14ac:dyDescent="0.25">
      <c r="A146" s="472" t="s">
        <v>857</v>
      </c>
      <c r="B146" s="473">
        <v>350186</v>
      </c>
      <c r="C146" s="483"/>
      <c r="D146" s="493">
        <v>42550</v>
      </c>
    </row>
    <row r="147" spans="1:4" x14ac:dyDescent="0.25">
      <c r="A147" s="472" t="s">
        <v>857</v>
      </c>
      <c r="B147" s="473">
        <v>345846</v>
      </c>
      <c r="C147" s="483"/>
      <c r="D147" s="493">
        <v>42552</v>
      </c>
    </row>
    <row r="148" spans="1:4" x14ac:dyDescent="0.25">
      <c r="A148" s="472" t="s">
        <v>832</v>
      </c>
      <c r="B148" s="473">
        <v>515580</v>
      </c>
      <c r="C148" s="483"/>
      <c r="D148" s="493">
        <v>42552</v>
      </c>
    </row>
    <row r="149" spans="1:4" x14ac:dyDescent="0.25">
      <c r="A149" s="472" t="s">
        <v>832</v>
      </c>
      <c r="B149" s="473">
        <v>515580</v>
      </c>
      <c r="C149" s="498"/>
      <c r="D149" s="493">
        <v>42555</v>
      </c>
    </row>
    <row r="150" spans="1:4" x14ac:dyDescent="0.25">
      <c r="A150" s="472" t="s">
        <v>857</v>
      </c>
      <c r="B150" s="473">
        <v>350186</v>
      </c>
      <c r="C150" s="483"/>
      <c r="D150" s="493">
        <v>42590</v>
      </c>
    </row>
    <row r="151" spans="1:4" x14ac:dyDescent="0.25">
      <c r="A151" s="472" t="s">
        <v>857</v>
      </c>
      <c r="B151" s="473">
        <v>350186</v>
      </c>
      <c r="C151" s="472"/>
      <c r="D151" s="493">
        <v>42590</v>
      </c>
    </row>
    <row r="152" spans="1:4" x14ac:dyDescent="0.25">
      <c r="A152" s="472" t="s">
        <v>857</v>
      </c>
      <c r="B152" s="473">
        <v>351161</v>
      </c>
      <c r="C152" s="483"/>
      <c r="D152" s="493">
        <v>42590</v>
      </c>
    </row>
    <row r="153" spans="1:4" x14ac:dyDescent="0.25">
      <c r="A153" s="472" t="s">
        <v>857</v>
      </c>
      <c r="B153" s="473">
        <v>351161</v>
      </c>
      <c r="C153" s="483"/>
      <c r="D153" s="493">
        <v>42590</v>
      </c>
    </row>
    <row r="154" spans="1:4" x14ac:dyDescent="0.25">
      <c r="A154" s="472" t="s">
        <v>857</v>
      </c>
      <c r="B154" s="473">
        <v>351161</v>
      </c>
      <c r="C154" s="483"/>
      <c r="D154" s="493">
        <v>42590</v>
      </c>
    </row>
    <row r="155" spans="1:4" x14ac:dyDescent="0.25">
      <c r="A155" s="472" t="s">
        <v>832</v>
      </c>
      <c r="B155" s="473">
        <v>515580</v>
      </c>
      <c r="C155" s="498"/>
      <c r="D155" s="493">
        <v>42590</v>
      </c>
    </row>
    <row r="156" spans="1:4" x14ac:dyDescent="0.25">
      <c r="A156" s="472" t="s">
        <v>832</v>
      </c>
      <c r="B156" s="473">
        <v>515580</v>
      </c>
      <c r="C156" s="472"/>
      <c r="D156" s="493">
        <v>42590</v>
      </c>
    </row>
    <row r="157" spans="1:4" x14ac:dyDescent="0.25">
      <c r="A157" s="472" t="s">
        <v>832</v>
      </c>
      <c r="B157" s="473">
        <v>515580</v>
      </c>
      <c r="C157" s="472"/>
      <c r="D157" s="493">
        <v>42590</v>
      </c>
    </row>
    <row r="158" spans="1:4" x14ac:dyDescent="0.25">
      <c r="A158" s="472" t="s">
        <v>832</v>
      </c>
      <c r="B158" s="473">
        <v>515580</v>
      </c>
      <c r="C158" s="472"/>
      <c r="D158" s="493">
        <v>42590</v>
      </c>
    </row>
    <row r="159" spans="1:4" x14ac:dyDescent="0.25">
      <c r="A159" s="472" t="s">
        <v>832</v>
      </c>
      <c r="B159" s="473">
        <v>515580</v>
      </c>
      <c r="C159" s="498" t="s">
        <v>854</v>
      </c>
      <c r="D159" s="493">
        <v>42703</v>
      </c>
    </row>
    <row r="160" spans="1:4" x14ac:dyDescent="0.25">
      <c r="A160" s="472" t="s">
        <v>832</v>
      </c>
      <c r="B160" s="473">
        <v>515580</v>
      </c>
      <c r="C160" s="498"/>
      <c r="D160" s="493">
        <v>42703</v>
      </c>
    </row>
    <row r="161" spans="1:4" x14ac:dyDescent="0.25">
      <c r="A161" s="472" t="s">
        <v>857</v>
      </c>
      <c r="B161" s="473">
        <v>351161</v>
      </c>
      <c r="C161" s="472"/>
      <c r="D161" s="493">
        <v>42705</v>
      </c>
    </row>
    <row r="162" spans="1:4" x14ac:dyDescent="0.25">
      <c r="A162" s="472" t="s">
        <v>884</v>
      </c>
      <c r="B162" s="473">
        <v>24000</v>
      </c>
      <c r="C162" s="472"/>
      <c r="D162" s="493">
        <v>42706</v>
      </c>
    </row>
    <row r="163" spans="1:4" x14ac:dyDescent="0.25">
      <c r="A163" s="472" t="s">
        <v>857</v>
      </c>
      <c r="B163" s="473">
        <v>351161</v>
      </c>
      <c r="C163" s="472"/>
      <c r="D163" s="493">
        <v>42711</v>
      </c>
    </row>
    <row r="164" spans="1:4" x14ac:dyDescent="0.25">
      <c r="A164" s="472" t="s">
        <v>857</v>
      </c>
      <c r="B164" s="473">
        <v>351161</v>
      </c>
      <c r="C164" s="472"/>
      <c r="D164" s="493">
        <v>42711</v>
      </c>
    </row>
    <row r="165" spans="1:4" x14ac:dyDescent="0.25">
      <c r="A165" s="467" t="s">
        <v>3020</v>
      </c>
      <c r="B165" s="476">
        <f>SUM(B166:B229)</f>
        <v>114355471.14</v>
      </c>
      <c r="C165" s="472"/>
      <c r="D165" s="500"/>
    </row>
    <row r="166" spans="1:4" x14ac:dyDescent="0.25">
      <c r="A166" s="501" t="s">
        <v>902</v>
      </c>
      <c r="B166" s="502">
        <v>29500</v>
      </c>
      <c r="C166" s="503" t="s">
        <v>914</v>
      </c>
      <c r="D166" s="487">
        <v>42123</v>
      </c>
    </row>
    <row r="167" spans="1:4" x14ac:dyDescent="0.25">
      <c r="A167" s="501" t="s">
        <v>935</v>
      </c>
      <c r="B167" s="502">
        <v>23600</v>
      </c>
      <c r="C167" s="503" t="s">
        <v>936</v>
      </c>
      <c r="D167" s="487">
        <v>42759</v>
      </c>
    </row>
    <row r="168" spans="1:4" x14ac:dyDescent="0.25">
      <c r="A168" s="501" t="s">
        <v>3021</v>
      </c>
      <c r="B168" s="502">
        <v>29500</v>
      </c>
      <c r="C168" s="503" t="s">
        <v>940</v>
      </c>
      <c r="D168" s="487">
        <v>42759</v>
      </c>
    </row>
    <row r="169" spans="1:4" ht="25.5" x14ac:dyDescent="0.25">
      <c r="A169" s="504" t="s">
        <v>3026</v>
      </c>
      <c r="B169" s="468">
        <v>442500</v>
      </c>
      <c r="C169" s="505" t="s">
        <v>954</v>
      </c>
      <c r="D169" s="482">
        <v>42509</v>
      </c>
    </row>
    <row r="170" spans="1:4" ht="25.5" x14ac:dyDescent="0.25">
      <c r="A170" s="501" t="s">
        <v>3026</v>
      </c>
      <c r="B170" s="502">
        <v>147500</v>
      </c>
      <c r="C170" s="503" t="s">
        <v>956</v>
      </c>
      <c r="D170" s="487">
        <v>42576</v>
      </c>
    </row>
    <row r="171" spans="1:4" x14ac:dyDescent="0.25">
      <c r="A171" s="504" t="s">
        <v>3025</v>
      </c>
      <c r="B171" s="468">
        <v>7609608.7800000003</v>
      </c>
      <c r="C171" s="506" t="s">
        <v>968</v>
      </c>
      <c r="D171" s="482">
        <v>42608</v>
      </c>
    </row>
    <row r="172" spans="1:4" x14ac:dyDescent="0.25">
      <c r="A172" s="501" t="s">
        <v>73</v>
      </c>
      <c r="B172" s="502">
        <v>1298000</v>
      </c>
      <c r="C172" s="503" t="s">
        <v>993</v>
      </c>
      <c r="D172" s="487">
        <v>42717</v>
      </c>
    </row>
    <row r="173" spans="1:4" x14ac:dyDescent="0.25">
      <c r="A173" s="501" t="s">
        <v>3027</v>
      </c>
      <c r="B173" s="502">
        <v>4167310.32</v>
      </c>
      <c r="C173" s="503" t="s">
        <v>997</v>
      </c>
      <c r="D173" s="487">
        <v>42713</v>
      </c>
    </row>
    <row r="174" spans="1:4" x14ac:dyDescent="0.25">
      <c r="A174" s="501" t="s">
        <v>1000</v>
      </c>
      <c r="B174" s="502">
        <v>590000</v>
      </c>
      <c r="C174" s="503" t="s">
        <v>395</v>
      </c>
      <c r="D174" s="487">
        <v>42723</v>
      </c>
    </row>
    <row r="175" spans="1:4" ht="25.5" x14ac:dyDescent="0.25">
      <c r="A175" s="501" t="s">
        <v>3026</v>
      </c>
      <c r="B175" s="502">
        <v>3540000.02</v>
      </c>
      <c r="C175" s="503" t="s">
        <v>1003</v>
      </c>
      <c r="D175" s="487">
        <v>42730</v>
      </c>
    </row>
    <row r="176" spans="1:4" x14ac:dyDescent="0.25">
      <c r="A176" s="501" t="s">
        <v>3027</v>
      </c>
      <c r="B176" s="502">
        <v>4167310.32</v>
      </c>
      <c r="C176" s="503" t="s">
        <v>1015</v>
      </c>
      <c r="D176" s="487">
        <v>42768</v>
      </c>
    </row>
    <row r="177" spans="1:4" x14ac:dyDescent="0.25">
      <c r="A177" s="501" t="s">
        <v>3027</v>
      </c>
      <c r="B177" s="502">
        <v>4167310.32</v>
      </c>
      <c r="C177" s="503" t="s">
        <v>1016</v>
      </c>
      <c r="D177" s="487">
        <v>42769</v>
      </c>
    </row>
    <row r="178" spans="1:4" x14ac:dyDescent="0.25">
      <c r="A178" s="501" t="s">
        <v>3027</v>
      </c>
      <c r="B178" s="502">
        <v>4167310.32</v>
      </c>
      <c r="C178" s="503" t="s">
        <v>1018</v>
      </c>
      <c r="D178" s="487">
        <v>42753</v>
      </c>
    </row>
    <row r="179" spans="1:4" ht="25.5" x14ac:dyDescent="0.25">
      <c r="A179" s="501" t="s">
        <v>3028</v>
      </c>
      <c r="B179" s="502">
        <v>3540000.02</v>
      </c>
      <c r="C179" s="503" t="s">
        <v>1023</v>
      </c>
      <c r="D179" s="487">
        <v>42753</v>
      </c>
    </row>
    <row r="180" spans="1:4" x14ac:dyDescent="0.25">
      <c r="A180" s="501" t="s">
        <v>63</v>
      </c>
      <c r="B180" s="502">
        <v>3835000</v>
      </c>
      <c r="C180" s="503" t="s">
        <v>1025</v>
      </c>
      <c r="D180" s="487">
        <v>42768</v>
      </c>
    </row>
    <row r="181" spans="1:4" x14ac:dyDescent="0.25">
      <c r="A181" s="501" t="s">
        <v>1027</v>
      </c>
      <c r="B181" s="502">
        <v>236000</v>
      </c>
      <c r="C181" s="503" t="s">
        <v>1028</v>
      </c>
      <c r="D181" s="487">
        <v>42685</v>
      </c>
    </row>
    <row r="182" spans="1:4" x14ac:dyDescent="0.25">
      <c r="A182" s="501" t="s">
        <v>2960</v>
      </c>
      <c r="B182" s="507">
        <v>21660496.52</v>
      </c>
      <c r="C182" s="503" t="s">
        <v>2961</v>
      </c>
      <c r="D182" s="487">
        <v>42786</v>
      </c>
    </row>
    <row r="183" spans="1:4" x14ac:dyDescent="0.25">
      <c r="A183" s="501" t="s">
        <v>2960</v>
      </c>
      <c r="B183" s="507">
        <v>8339410.5499999998</v>
      </c>
      <c r="C183" s="503" t="s">
        <v>2962</v>
      </c>
      <c r="D183" s="487">
        <v>42783</v>
      </c>
    </row>
    <row r="184" spans="1:4" x14ac:dyDescent="0.25">
      <c r="A184" s="501" t="s">
        <v>63</v>
      </c>
      <c r="B184" s="507">
        <v>3835000</v>
      </c>
      <c r="C184" s="503" t="s">
        <v>1025</v>
      </c>
      <c r="D184" s="487">
        <v>42768</v>
      </c>
    </row>
    <row r="185" spans="1:4" ht="25.5" x14ac:dyDescent="0.25">
      <c r="A185" s="501" t="s">
        <v>3028</v>
      </c>
      <c r="B185" s="507">
        <v>3540000.02</v>
      </c>
      <c r="C185" s="503" t="s">
        <v>1023</v>
      </c>
      <c r="D185" s="487">
        <v>42768</v>
      </c>
    </row>
    <row r="186" spans="1:4" s="304" customFormat="1" x14ac:dyDescent="0.25">
      <c r="A186" s="501" t="s">
        <v>2963</v>
      </c>
      <c r="B186" s="507">
        <v>164869.6</v>
      </c>
      <c r="C186" s="503" t="s">
        <v>2964</v>
      </c>
      <c r="D186" s="487">
        <v>42794</v>
      </c>
    </row>
    <row r="187" spans="1:4" x14ac:dyDescent="0.25">
      <c r="A187" s="501" t="s">
        <v>3029</v>
      </c>
      <c r="B187" s="507">
        <v>177396.48000000001</v>
      </c>
      <c r="C187" s="503" t="s">
        <v>2965</v>
      </c>
      <c r="D187" s="487">
        <v>42795</v>
      </c>
    </row>
    <row r="188" spans="1:4" x14ac:dyDescent="0.25">
      <c r="A188" s="472" t="s">
        <v>91</v>
      </c>
      <c r="B188" s="492">
        <v>475426.56</v>
      </c>
      <c r="C188" s="508" t="s">
        <v>2966</v>
      </c>
      <c r="D188" s="487">
        <v>42753</v>
      </c>
    </row>
    <row r="189" spans="1:4" x14ac:dyDescent="0.25">
      <c r="A189" s="501" t="s">
        <v>41</v>
      </c>
      <c r="B189" s="507">
        <v>12218.14</v>
      </c>
      <c r="C189" s="503" t="s">
        <v>42</v>
      </c>
      <c r="D189" s="487">
        <v>42681</v>
      </c>
    </row>
    <row r="190" spans="1:4" x14ac:dyDescent="0.25">
      <c r="A190" s="501" t="s">
        <v>46</v>
      </c>
      <c r="B190" s="507">
        <v>236000</v>
      </c>
      <c r="C190" s="503" t="s">
        <v>47</v>
      </c>
      <c r="D190" s="487">
        <v>42685</v>
      </c>
    </row>
    <row r="191" spans="1:4" x14ac:dyDescent="0.25">
      <c r="A191" s="501" t="s">
        <v>50</v>
      </c>
      <c r="B191" s="507">
        <v>236000</v>
      </c>
      <c r="C191" s="503" t="s">
        <v>51</v>
      </c>
      <c r="D191" s="487">
        <v>42703</v>
      </c>
    </row>
    <row r="192" spans="1:4" x14ac:dyDescent="0.25">
      <c r="A192" s="501" t="s">
        <v>55</v>
      </c>
      <c r="B192" s="507">
        <v>3835000</v>
      </c>
      <c r="C192" s="503" t="s">
        <v>56</v>
      </c>
      <c r="D192" s="487">
        <v>42723</v>
      </c>
    </row>
    <row r="193" spans="1:4" x14ac:dyDescent="0.25">
      <c r="A193" s="501" t="s">
        <v>59</v>
      </c>
      <c r="B193" s="507">
        <v>2805450</v>
      </c>
      <c r="C193" s="503" t="s">
        <v>60</v>
      </c>
      <c r="D193" s="487">
        <v>42730</v>
      </c>
    </row>
    <row r="194" spans="1:4" x14ac:dyDescent="0.25">
      <c r="A194" s="501" t="s">
        <v>63</v>
      </c>
      <c r="B194" s="507">
        <v>3527187.17</v>
      </c>
      <c r="C194" s="503" t="s">
        <v>64</v>
      </c>
      <c r="D194" s="487">
        <v>42730</v>
      </c>
    </row>
    <row r="195" spans="1:4" x14ac:dyDescent="0.25">
      <c r="A195" s="501" t="s">
        <v>67</v>
      </c>
      <c r="B195" s="507">
        <v>67260</v>
      </c>
      <c r="C195" s="503" t="s">
        <v>68</v>
      </c>
      <c r="D195" s="487">
        <v>42753</v>
      </c>
    </row>
    <row r="196" spans="1:4" x14ac:dyDescent="0.25">
      <c r="A196" s="501" t="s">
        <v>67</v>
      </c>
      <c r="B196" s="502">
        <v>7400</v>
      </c>
      <c r="C196" s="501" t="s">
        <v>2954</v>
      </c>
      <c r="D196" s="487">
        <v>42458</v>
      </c>
    </row>
    <row r="197" spans="1:4" x14ac:dyDescent="0.25">
      <c r="A197" s="501" t="s">
        <v>59</v>
      </c>
      <c r="B197" s="507">
        <v>2805450</v>
      </c>
      <c r="C197" s="503" t="s">
        <v>70</v>
      </c>
      <c r="D197" s="487">
        <v>42751</v>
      </c>
    </row>
    <row r="198" spans="1:4" x14ac:dyDescent="0.25">
      <c r="A198" s="501" t="s">
        <v>73</v>
      </c>
      <c r="B198" s="507">
        <v>1298000</v>
      </c>
      <c r="C198" s="503" t="s">
        <v>74</v>
      </c>
      <c r="D198" s="487">
        <v>42753</v>
      </c>
    </row>
    <row r="199" spans="1:4" x14ac:dyDescent="0.25">
      <c r="A199" s="501" t="s">
        <v>87</v>
      </c>
      <c r="B199" s="507">
        <v>9098272</v>
      </c>
      <c r="C199" s="503" t="s">
        <v>88</v>
      </c>
      <c r="D199" s="487">
        <v>42767</v>
      </c>
    </row>
    <row r="200" spans="1:4" x14ac:dyDescent="0.25">
      <c r="A200" s="501" t="s">
        <v>3031</v>
      </c>
      <c r="B200" s="507">
        <v>4720000</v>
      </c>
      <c r="C200" s="503" t="s">
        <v>82</v>
      </c>
      <c r="D200" s="487">
        <v>42767</v>
      </c>
    </row>
    <row r="201" spans="1:4" x14ac:dyDescent="0.25">
      <c r="A201" s="501" t="s">
        <v>55</v>
      </c>
      <c r="B201" s="507">
        <v>3835000</v>
      </c>
      <c r="C201" s="503" t="s">
        <v>84</v>
      </c>
      <c r="D201" s="487">
        <v>42768</v>
      </c>
    </row>
    <row r="202" spans="1:4" x14ac:dyDescent="0.25">
      <c r="A202" s="472" t="s">
        <v>320</v>
      </c>
      <c r="B202" s="499">
        <v>14160</v>
      </c>
      <c r="C202" s="489" t="s">
        <v>321</v>
      </c>
      <c r="D202" s="484">
        <v>42775</v>
      </c>
    </row>
    <row r="203" spans="1:4" x14ac:dyDescent="0.25">
      <c r="A203" s="501" t="s">
        <v>37</v>
      </c>
      <c r="B203" s="507">
        <v>157848.6</v>
      </c>
      <c r="C203" s="503" t="s">
        <v>38</v>
      </c>
      <c r="D203" s="487">
        <v>42775</v>
      </c>
    </row>
    <row r="204" spans="1:4" x14ac:dyDescent="0.25">
      <c r="A204" s="501" t="s">
        <v>32</v>
      </c>
      <c r="B204" s="507">
        <v>4475</v>
      </c>
      <c r="C204" s="503" t="s">
        <v>33</v>
      </c>
      <c r="D204" s="487">
        <v>42783</v>
      </c>
    </row>
    <row r="205" spans="1:4" x14ac:dyDescent="0.25">
      <c r="A205" s="501" t="s">
        <v>891</v>
      </c>
      <c r="B205" s="502">
        <v>35400</v>
      </c>
      <c r="C205" s="509" t="s">
        <v>892</v>
      </c>
      <c r="D205" s="487">
        <v>41878</v>
      </c>
    </row>
    <row r="206" spans="1:4" x14ac:dyDescent="0.25">
      <c r="A206" s="501" t="s">
        <v>931</v>
      </c>
      <c r="B206" s="502">
        <v>23600</v>
      </c>
      <c r="C206" s="503" t="s">
        <v>932</v>
      </c>
      <c r="D206" s="487">
        <v>42307</v>
      </c>
    </row>
    <row r="207" spans="1:4" x14ac:dyDescent="0.25">
      <c r="A207" s="501" t="s">
        <v>931</v>
      </c>
      <c r="B207" s="502">
        <v>23600</v>
      </c>
      <c r="C207" s="503" t="s">
        <v>942</v>
      </c>
      <c r="D207" s="487">
        <v>42308</v>
      </c>
    </row>
    <row r="208" spans="1:4" x14ac:dyDescent="0.25">
      <c r="A208" s="501" t="s">
        <v>3032</v>
      </c>
      <c r="B208" s="502">
        <v>14160</v>
      </c>
      <c r="C208" s="503" t="s">
        <v>950</v>
      </c>
      <c r="D208" s="487">
        <v>42320</v>
      </c>
    </row>
    <row r="209" spans="1:4" x14ac:dyDescent="0.25">
      <c r="A209" s="501" t="s">
        <v>902</v>
      </c>
      <c r="B209" s="502">
        <v>29500</v>
      </c>
      <c r="C209" s="503" t="s">
        <v>903</v>
      </c>
      <c r="D209" s="487">
        <v>41963</v>
      </c>
    </row>
    <row r="210" spans="1:4" x14ac:dyDescent="0.25">
      <c r="A210" s="501" t="s">
        <v>895</v>
      </c>
      <c r="B210" s="502">
        <v>29500</v>
      </c>
      <c r="C210" s="503" t="s">
        <v>896</v>
      </c>
      <c r="D210" s="487">
        <v>41963</v>
      </c>
    </row>
    <row r="211" spans="1:4" x14ac:dyDescent="0.25">
      <c r="A211" s="501" t="s">
        <v>3033</v>
      </c>
      <c r="B211" s="502">
        <v>17700</v>
      </c>
      <c r="C211" s="503" t="s">
        <v>218</v>
      </c>
      <c r="D211" s="487">
        <v>41963</v>
      </c>
    </row>
    <row r="212" spans="1:4" x14ac:dyDescent="0.25">
      <c r="A212" s="501" t="s">
        <v>906</v>
      </c>
      <c r="B212" s="502">
        <v>35400</v>
      </c>
      <c r="C212" s="503" t="s">
        <v>907</v>
      </c>
      <c r="D212" s="487">
        <v>41968</v>
      </c>
    </row>
    <row r="213" spans="1:4" x14ac:dyDescent="0.25">
      <c r="A213" s="501" t="s">
        <v>3082</v>
      </c>
      <c r="B213" s="502">
        <v>23600</v>
      </c>
      <c r="C213" s="503" t="s">
        <v>912</v>
      </c>
      <c r="D213" s="487">
        <v>41975</v>
      </c>
    </row>
    <row r="214" spans="1:4" x14ac:dyDescent="0.25">
      <c r="A214" s="501" t="s">
        <v>3098</v>
      </c>
      <c r="B214" s="502">
        <v>11800</v>
      </c>
      <c r="C214" s="503" t="s">
        <v>920</v>
      </c>
      <c r="D214" s="487">
        <v>42153</v>
      </c>
    </row>
    <row r="215" spans="1:4" x14ac:dyDescent="0.25">
      <c r="A215" s="501" t="s">
        <v>3099</v>
      </c>
      <c r="B215" s="502">
        <v>11800</v>
      </c>
      <c r="C215" s="503" t="s">
        <v>972</v>
      </c>
      <c r="D215" s="487">
        <v>42222</v>
      </c>
    </row>
    <row r="216" spans="1:4" x14ac:dyDescent="0.25">
      <c r="A216" s="501" t="s">
        <v>902</v>
      </c>
      <c r="B216" s="502">
        <v>29500</v>
      </c>
      <c r="C216" s="503" t="s">
        <v>916</v>
      </c>
      <c r="D216" s="487">
        <v>42135</v>
      </c>
    </row>
    <row r="217" spans="1:4" x14ac:dyDescent="0.25">
      <c r="A217" s="501" t="s">
        <v>3062</v>
      </c>
      <c r="B217" s="502">
        <v>11800</v>
      </c>
      <c r="C217" s="503" t="s">
        <v>924</v>
      </c>
      <c r="D217" s="487">
        <v>42178</v>
      </c>
    </row>
    <row r="218" spans="1:4" x14ac:dyDescent="0.25">
      <c r="A218" s="501" t="s">
        <v>927</v>
      </c>
      <c r="B218" s="502">
        <v>35400</v>
      </c>
      <c r="C218" s="503" t="s">
        <v>928</v>
      </c>
      <c r="D218" s="487">
        <v>42223</v>
      </c>
    </row>
    <row r="219" spans="1:4" x14ac:dyDescent="0.25">
      <c r="A219" s="501" t="s">
        <v>945</v>
      </c>
      <c r="B219" s="473">
        <v>295000</v>
      </c>
      <c r="C219" s="495" t="s">
        <v>946</v>
      </c>
      <c r="D219" s="493">
        <v>42551</v>
      </c>
    </row>
    <row r="220" spans="1:4" x14ac:dyDescent="0.25">
      <c r="A220" s="501" t="s">
        <v>959</v>
      </c>
      <c r="B220" s="502">
        <v>295000</v>
      </c>
      <c r="C220" s="503" t="s">
        <v>960</v>
      </c>
      <c r="D220" s="487">
        <v>42556</v>
      </c>
    </row>
    <row r="221" spans="1:4" x14ac:dyDescent="0.25">
      <c r="A221" s="501" t="s">
        <v>959</v>
      </c>
      <c r="B221" s="502">
        <v>295000</v>
      </c>
      <c r="C221" s="503" t="s">
        <v>962</v>
      </c>
      <c r="D221" s="487">
        <v>42585</v>
      </c>
    </row>
    <row r="222" spans="1:4" x14ac:dyDescent="0.25">
      <c r="A222" s="501" t="s">
        <v>965</v>
      </c>
      <c r="B222" s="502">
        <v>23600</v>
      </c>
      <c r="C222" s="509" t="s">
        <v>423</v>
      </c>
      <c r="D222" s="487">
        <v>42621</v>
      </c>
    </row>
    <row r="223" spans="1:4" x14ac:dyDescent="0.25">
      <c r="A223" s="501" t="s">
        <v>975</v>
      </c>
      <c r="B223" s="502">
        <v>123050.4</v>
      </c>
      <c r="C223" s="503" t="s">
        <v>976</v>
      </c>
      <c r="D223" s="487">
        <v>42683</v>
      </c>
    </row>
    <row r="224" spans="1:4" x14ac:dyDescent="0.25">
      <c r="A224" s="501" t="s">
        <v>46</v>
      </c>
      <c r="B224" s="502">
        <v>236000</v>
      </c>
      <c r="C224" s="503" t="s">
        <v>979</v>
      </c>
      <c r="D224" s="487">
        <v>42685</v>
      </c>
    </row>
    <row r="225" spans="1:4" x14ac:dyDescent="0.25">
      <c r="A225" s="501" t="s">
        <v>945</v>
      </c>
      <c r="B225" s="502">
        <v>590000</v>
      </c>
      <c r="C225" s="503" t="s">
        <v>977</v>
      </c>
      <c r="D225" s="487">
        <v>42685</v>
      </c>
    </row>
    <row r="226" spans="1:4" x14ac:dyDescent="0.25">
      <c r="A226" s="501" t="s">
        <v>959</v>
      </c>
      <c r="B226" s="502">
        <v>590000</v>
      </c>
      <c r="C226" s="503" t="s">
        <v>985</v>
      </c>
      <c r="D226" s="487">
        <v>42685</v>
      </c>
    </row>
    <row r="227" spans="1:4" x14ac:dyDescent="0.25">
      <c r="A227" s="501" t="s">
        <v>3035</v>
      </c>
      <c r="B227" s="502">
        <v>826000</v>
      </c>
      <c r="C227" s="503" t="s">
        <v>983</v>
      </c>
      <c r="D227" s="487">
        <v>42685</v>
      </c>
    </row>
    <row r="228" spans="1:4" x14ac:dyDescent="0.25">
      <c r="A228" s="501" t="s">
        <v>988</v>
      </c>
      <c r="B228" s="502">
        <v>1552290</v>
      </c>
      <c r="C228" s="503" t="s">
        <v>989</v>
      </c>
      <c r="D228" s="487">
        <v>42689</v>
      </c>
    </row>
    <row r="229" spans="1:4" ht="25.5" x14ac:dyDescent="0.25">
      <c r="A229" s="501" t="s">
        <v>50</v>
      </c>
      <c r="B229" s="502">
        <v>354000</v>
      </c>
      <c r="C229" s="503" t="s">
        <v>991</v>
      </c>
      <c r="D229" s="487">
        <v>42768</v>
      </c>
    </row>
    <row r="230" spans="1:4" x14ac:dyDescent="0.25">
      <c r="A230" s="510" t="s">
        <v>3036</v>
      </c>
      <c r="B230" s="511">
        <f>SUM(B231:B251)</f>
        <v>41814365.370000005</v>
      </c>
      <c r="C230" s="489"/>
      <c r="D230" s="484"/>
    </row>
    <row r="231" spans="1:4" x14ac:dyDescent="0.25">
      <c r="A231" s="472" t="s">
        <v>1031</v>
      </c>
      <c r="B231" s="473">
        <v>266628.08</v>
      </c>
      <c r="C231" s="495" t="s">
        <v>423</v>
      </c>
      <c r="D231" s="493">
        <v>41969</v>
      </c>
    </row>
    <row r="232" spans="1:4" x14ac:dyDescent="0.25">
      <c r="A232" s="472" t="s">
        <v>1034</v>
      </c>
      <c r="B232" s="473">
        <v>52510</v>
      </c>
      <c r="C232" s="495" t="s">
        <v>423</v>
      </c>
      <c r="D232" s="493">
        <v>42094</v>
      </c>
    </row>
    <row r="233" spans="1:4" x14ac:dyDescent="0.25">
      <c r="A233" s="472" t="s">
        <v>1041</v>
      </c>
      <c r="B233" s="473">
        <v>337474.45</v>
      </c>
      <c r="C233" s="495" t="s">
        <v>1042</v>
      </c>
      <c r="D233" s="493">
        <v>42544</v>
      </c>
    </row>
    <row r="234" spans="1:4" x14ac:dyDescent="0.25">
      <c r="A234" s="472" t="s">
        <v>1050</v>
      </c>
      <c r="B234" s="473">
        <v>333800</v>
      </c>
      <c r="C234" s="495" t="s">
        <v>1051</v>
      </c>
      <c r="D234" s="493">
        <v>42606</v>
      </c>
    </row>
    <row r="235" spans="1:4" ht="25.5" x14ac:dyDescent="0.25">
      <c r="A235" s="472" t="s">
        <v>3120</v>
      </c>
      <c r="B235" s="473">
        <v>616106</v>
      </c>
      <c r="C235" s="495" t="s">
        <v>308</v>
      </c>
      <c r="D235" s="493">
        <v>42606</v>
      </c>
    </row>
    <row r="236" spans="1:4" x14ac:dyDescent="0.25">
      <c r="A236" s="472" t="s">
        <v>1057</v>
      </c>
      <c r="B236" s="473">
        <v>129800</v>
      </c>
      <c r="C236" s="495" t="s">
        <v>1058</v>
      </c>
      <c r="D236" s="493">
        <v>42576</v>
      </c>
    </row>
    <row r="237" spans="1:4" x14ac:dyDescent="0.25">
      <c r="A237" s="504" t="s">
        <v>351</v>
      </c>
      <c r="B237" s="473">
        <v>59000</v>
      </c>
      <c r="C237" s="495" t="s">
        <v>1061</v>
      </c>
      <c r="D237" s="493">
        <v>42597</v>
      </c>
    </row>
    <row r="238" spans="1:4" x14ac:dyDescent="0.25">
      <c r="A238" s="472" t="s">
        <v>1064</v>
      </c>
      <c r="B238" s="473">
        <v>333800</v>
      </c>
      <c r="C238" s="495" t="s">
        <v>1051</v>
      </c>
      <c r="D238" s="493">
        <v>42606</v>
      </c>
    </row>
    <row r="239" spans="1:4" x14ac:dyDescent="0.25">
      <c r="A239" s="472" t="s">
        <v>91</v>
      </c>
      <c r="B239" s="473">
        <v>7129080</v>
      </c>
      <c r="C239" s="495" t="s">
        <v>1071</v>
      </c>
      <c r="D239" s="493">
        <v>42606</v>
      </c>
    </row>
    <row r="240" spans="1:4" x14ac:dyDescent="0.25">
      <c r="A240" s="491" t="s">
        <v>1074</v>
      </c>
      <c r="B240" s="494">
        <v>709200</v>
      </c>
      <c r="C240" s="495" t="s">
        <v>1075</v>
      </c>
      <c r="D240" s="493">
        <v>42606</v>
      </c>
    </row>
    <row r="241" spans="1:4" x14ac:dyDescent="0.25">
      <c r="A241" s="491" t="s">
        <v>1074</v>
      </c>
      <c r="B241" s="494">
        <v>2836800</v>
      </c>
      <c r="C241" s="495" t="s">
        <v>1077</v>
      </c>
      <c r="D241" s="493">
        <v>42606</v>
      </c>
    </row>
    <row r="242" spans="1:4" x14ac:dyDescent="0.25">
      <c r="A242" s="472" t="s">
        <v>91</v>
      </c>
      <c r="B242" s="473">
        <v>18578034.710000001</v>
      </c>
      <c r="C242" s="495" t="s">
        <v>1075</v>
      </c>
      <c r="D242" s="493">
        <v>42606</v>
      </c>
    </row>
    <row r="243" spans="1:4" x14ac:dyDescent="0.25">
      <c r="A243" s="472" t="s">
        <v>1082</v>
      </c>
      <c r="B243" s="473">
        <v>7111374.8899999997</v>
      </c>
      <c r="C243" s="495" t="s">
        <v>1083</v>
      </c>
      <c r="D243" s="493">
        <v>42606</v>
      </c>
    </row>
    <row r="244" spans="1:4" x14ac:dyDescent="0.25">
      <c r="A244" s="472" t="s">
        <v>1057</v>
      </c>
      <c r="B244" s="473">
        <v>53100</v>
      </c>
      <c r="C244" s="495">
        <v>0</v>
      </c>
      <c r="D244" s="493">
        <v>42732</v>
      </c>
    </row>
    <row r="245" spans="1:4" x14ac:dyDescent="0.25">
      <c r="A245" s="472" t="s">
        <v>1088</v>
      </c>
      <c r="B245" s="473">
        <v>567315</v>
      </c>
      <c r="C245" s="495" t="s">
        <v>1075</v>
      </c>
      <c r="D245" s="493">
        <v>42705</v>
      </c>
    </row>
    <row r="246" spans="1:4" x14ac:dyDescent="0.25">
      <c r="A246" s="472" t="s">
        <v>91</v>
      </c>
      <c r="B246" s="499">
        <v>1796000</v>
      </c>
      <c r="C246" s="495" t="s">
        <v>92</v>
      </c>
      <c r="D246" s="493">
        <v>42705</v>
      </c>
    </row>
    <row r="247" spans="1:4" x14ac:dyDescent="0.25">
      <c r="A247" s="472" t="s">
        <v>3105</v>
      </c>
      <c r="B247" s="499">
        <v>616106</v>
      </c>
      <c r="C247" s="489" t="s">
        <v>308</v>
      </c>
      <c r="D247" s="493">
        <v>42781</v>
      </c>
    </row>
    <row r="248" spans="1:4" x14ac:dyDescent="0.25">
      <c r="A248" s="472" t="s">
        <v>3037</v>
      </c>
      <c r="B248" s="473">
        <f>+(17700+59726)*1.18</f>
        <v>91362.68</v>
      </c>
      <c r="C248" s="495" t="s">
        <v>1038</v>
      </c>
      <c r="D248" s="493">
        <v>42431</v>
      </c>
    </row>
    <row r="249" spans="1:4" x14ac:dyDescent="0.25">
      <c r="A249" s="472" t="s">
        <v>1045</v>
      </c>
      <c r="B249" s="473">
        <v>58144.5</v>
      </c>
      <c r="C249" s="495" t="s">
        <v>1046</v>
      </c>
      <c r="D249" s="493">
        <v>42562</v>
      </c>
    </row>
    <row r="250" spans="1:4" x14ac:dyDescent="0.25">
      <c r="A250" s="472" t="s">
        <v>1045</v>
      </c>
      <c r="B250" s="473">
        <v>59726.879999999997</v>
      </c>
      <c r="C250" s="495" t="s">
        <v>1048</v>
      </c>
      <c r="D250" s="493">
        <v>42563</v>
      </c>
    </row>
    <row r="251" spans="1:4" ht="25.5" x14ac:dyDescent="0.25">
      <c r="A251" s="472" t="s">
        <v>1068</v>
      </c>
      <c r="B251" s="473">
        <f>66951*1.18</f>
        <v>79002.179999999993</v>
      </c>
      <c r="C251" s="495" t="s">
        <v>1069</v>
      </c>
      <c r="D251" s="493">
        <v>42585</v>
      </c>
    </row>
    <row r="252" spans="1:4" x14ac:dyDescent="0.25">
      <c r="A252" s="467" t="s">
        <v>3038</v>
      </c>
      <c r="B252" s="476">
        <f>SUM(B253:B253)</f>
        <v>1113900</v>
      </c>
      <c r="C252" s="512"/>
      <c r="D252" s="513"/>
    </row>
    <row r="253" spans="1:4" x14ac:dyDescent="0.25">
      <c r="A253" s="472" t="s">
        <v>3039</v>
      </c>
      <c r="B253" s="473">
        <v>1113900</v>
      </c>
      <c r="C253" s="495" t="s">
        <v>1092</v>
      </c>
      <c r="D253" s="493">
        <v>42241</v>
      </c>
    </row>
    <row r="254" spans="1:4" x14ac:dyDescent="0.25">
      <c r="A254" s="467" t="s">
        <v>3041</v>
      </c>
      <c r="B254" s="476">
        <f>SUM(B255:B255)</f>
        <v>1262097.23</v>
      </c>
      <c r="C254" s="512"/>
      <c r="D254" s="513"/>
    </row>
    <row r="255" spans="1:4" x14ac:dyDescent="0.25">
      <c r="A255" s="472" t="s">
        <v>3042</v>
      </c>
      <c r="B255" s="473">
        <v>1262097.23</v>
      </c>
      <c r="C255" s="495" t="s">
        <v>1098</v>
      </c>
      <c r="D255" s="493">
        <v>42269</v>
      </c>
    </row>
    <row r="256" spans="1:4" x14ac:dyDescent="0.25">
      <c r="A256" s="467" t="s">
        <v>1100</v>
      </c>
      <c r="B256" s="476">
        <f>SUM(B257:B263)</f>
        <v>1408338.23</v>
      </c>
      <c r="C256" s="495"/>
      <c r="D256" s="493"/>
    </row>
    <row r="257" spans="1:4" x14ac:dyDescent="0.25">
      <c r="A257" s="514" t="s">
        <v>1111</v>
      </c>
      <c r="B257" s="515">
        <f>1000*1.18</f>
        <v>1180</v>
      </c>
      <c r="C257" s="516" t="s">
        <v>1112</v>
      </c>
      <c r="D257" s="484">
        <v>42583</v>
      </c>
    </row>
    <row r="258" spans="1:4" x14ac:dyDescent="0.25">
      <c r="A258" s="472" t="s">
        <v>1116</v>
      </c>
      <c r="B258" s="473">
        <v>184662.68</v>
      </c>
      <c r="C258" s="495" t="s">
        <v>1117</v>
      </c>
      <c r="D258" s="493">
        <v>42578</v>
      </c>
    </row>
    <row r="259" spans="1:4" x14ac:dyDescent="0.25">
      <c r="A259" s="472" t="s">
        <v>1116</v>
      </c>
      <c r="B259" s="473">
        <v>263598.03000000003</v>
      </c>
      <c r="C259" s="495" t="s">
        <v>1119</v>
      </c>
      <c r="D259" s="493">
        <v>42584</v>
      </c>
    </row>
    <row r="260" spans="1:4" x14ac:dyDescent="0.25">
      <c r="A260" s="472" t="s">
        <v>1116</v>
      </c>
      <c r="B260" s="473">
        <v>835290.61</v>
      </c>
      <c r="C260" s="495" t="s">
        <v>717</v>
      </c>
      <c r="D260" s="493">
        <v>42606</v>
      </c>
    </row>
    <row r="261" spans="1:4" ht="25.5" x14ac:dyDescent="0.25">
      <c r="A261" s="472" t="s">
        <v>3039</v>
      </c>
      <c r="B261" s="499">
        <v>69850</v>
      </c>
      <c r="C261" s="503" t="s">
        <v>95</v>
      </c>
      <c r="D261" s="517">
        <v>42782</v>
      </c>
    </row>
    <row r="262" spans="1:4" s="138" customFormat="1" x14ac:dyDescent="0.25">
      <c r="A262" s="501" t="s">
        <v>282</v>
      </c>
      <c r="B262" s="473">
        <f>500*1.18</f>
        <v>590</v>
      </c>
      <c r="C262" s="503" t="s">
        <v>1101</v>
      </c>
      <c r="D262" s="517">
        <v>42242</v>
      </c>
    </row>
    <row r="263" spans="1:4" x14ac:dyDescent="0.25">
      <c r="A263" s="472" t="s">
        <v>1104</v>
      </c>
      <c r="B263" s="473">
        <v>53166.91</v>
      </c>
      <c r="C263" s="495" t="s">
        <v>1105</v>
      </c>
      <c r="D263" s="493">
        <v>42340</v>
      </c>
    </row>
    <row r="264" spans="1:4" x14ac:dyDescent="0.25">
      <c r="A264" s="467" t="s">
        <v>1122</v>
      </c>
      <c r="B264" s="476">
        <f>SUM(B265:B288)</f>
        <v>1894519.0399999998</v>
      </c>
      <c r="C264" s="495"/>
      <c r="D264" s="495"/>
    </row>
    <row r="265" spans="1:4" s="138" customFormat="1" x14ac:dyDescent="0.25">
      <c r="A265" s="472" t="s">
        <v>1124</v>
      </c>
      <c r="B265" s="473">
        <v>15000</v>
      </c>
      <c r="C265" s="495" t="s">
        <v>1125</v>
      </c>
      <c r="D265" s="493">
        <v>42444</v>
      </c>
    </row>
    <row r="266" spans="1:4" ht="25.5" x14ac:dyDescent="0.25">
      <c r="A266" s="472" t="s">
        <v>1128</v>
      </c>
      <c r="B266" s="515">
        <f>800*1.18</f>
        <v>944</v>
      </c>
      <c r="C266" s="489" t="s">
        <v>1129</v>
      </c>
      <c r="D266" s="518">
        <v>41672</v>
      </c>
    </row>
    <row r="267" spans="1:4" x14ac:dyDescent="0.25">
      <c r="A267" s="472" t="s">
        <v>1128</v>
      </c>
      <c r="B267" s="473">
        <v>103934.39999999999</v>
      </c>
      <c r="C267" s="519" t="s">
        <v>2950</v>
      </c>
      <c r="D267" s="520">
        <v>41925</v>
      </c>
    </row>
    <row r="268" spans="1:4" x14ac:dyDescent="0.25">
      <c r="A268" s="514" t="s">
        <v>1111</v>
      </c>
      <c r="B268" s="515">
        <v>1180</v>
      </c>
      <c r="C268" s="489" t="s">
        <v>1141</v>
      </c>
      <c r="D268" s="518">
        <v>42431</v>
      </c>
    </row>
    <row r="269" spans="1:4" x14ac:dyDescent="0.25">
      <c r="A269" s="514" t="s">
        <v>1111</v>
      </c>
      <c r="B269" s="473">
        <v>590</v>
      </c>
      <c r="C269" s="495" t="s">
        <v>1145</v>
      </c>
      <c r="D269" s="493">
        <v>42646</v>
      </c>
    </row>
    <row r="270" spans="1:4" x14ac:dyDescent="0.25">
      <c r="A270" s="514" t="s">
        <v>1111</v>
      </c>
      <c r="B270" s="515">
        <v>1180</v>
      </c>
      <c r="C270" s="489" t="s">
        <v>1147</v>
      </c>
      <c r="D270" s="518">
        <v>42643</v>
      </c>
    </row>
    <row r="271" spans="1:4" x14ac:dyDescent="0.25">
      <c r="A271" s="514" t="s">
        <v>1111</v>
      </c>
      <c r="B271" s="515">
        <f>1000*1.18</f>
        <v>1180</v>
      </c>
      <c r="C271" s="489" t="s">
        <v>1148</v>
      </c>
      <c r="D271" s="518">
        <v>42556</v>
      </c>
    </row>
    <row r="272" spans="1:4" x14ac:dyDescent="0.25">
      <c r="A272" s="514" t="s">
        <v>1111</v>
      </c>
      <c r="B272" s="473">
        <f>1000*1.18</f>
        <v>1180</v>
      </c>
      <c r="C272" s="489" t="s">
        <v>1158</v>
      </c>
      <c r="D272" s="493">
        <v>42643</v>
      </c>
    </row>
    <row r="273" spans="1:4" x14ac:dyDescent="0.25">
      <c r="A273" s="514" t="s">
        <v>1111</v>
      </c>
      <c r="B273" s="515">
        <v>1180</v>
      </c>
      <c r="C273" s="489" t="s">
        <v>1160</v>
      </c>
      <c r="D273" s="518">
        <v>42643</v>
      </c>
    </row>
    <row r="274" spans="1:4" x14ac:dyDescent="0.25">
      <c r="A274" s="472" t="s">
        <v>1163</v>
      </c>
      <c r="B274" s="473">
        <v>684000</v>
      </c>
      <c r="C274" s="495" t="s">
        <v>1164</v>
      </c>
      <c r="D274" s="493">
        <v>42502</v>
      </c>
    </row>
    <row r="275" spans="1:4" x14ac:dyDescent="0.25">
      <c r="A275" s="472" t="s">
        <v>1171</v>
      </c>
      <c r="B275" s="473">
        <v>664150</v>
      </c>
      <c r="C275" s="495" t="s">
        <v>1172</v>
      </c>
      <c r="D275" s="493">
        <v>42558</v>
      </c>
    </row>
    <row r="276" spans="1:4" x14ac:dyDescent="0.25">
      <c r="A276" s="504" t="s">
        <v>1179</v>
      </c>
      <c r="B276" s="473">
        <v>590</v>
      </c>
      <c r="C276" s="503" t="s">
        <v>1180</v>
      </c>
      <c r="D276" s="517">
        <v>42646</v>
      </c>
    </row>
    <row r="277" spans="1:4" ht="25.5" x14ac:dyDescent="0.25">
      <c r="A277" s="472" t="s">
        <v>3054</v>
      </c>
      <c r="B277" s="473">
        <f>5000*1.18</f>
        <v>5900</v>
      </c>
      <c r="C277" s="489" t="s">
        <v>1183</v>
      </c>
      <c r="D277" s="493">
        <v>42586</v>
      </c>
    </row>
    <row r="278" spans="1:4" ht="25.5" x14ac:dyDescent="0.25">
      <c r="A278" s="491" t="s">
        <v>3055</v>
      </c>
      <c r="B278" s="515">
        <v>2188.9</v>
      </c>
      <c r="C278" s="489" t="s">
        <v>1186</v>
      </c>
      <c r="D278" s="518">
        <v>42626</v>
      </c>
    </row>
    <row r="279" spans="1:4" x14ac:dyDescent="0.25">
      <c r="A279" s="514" t="s">
        <v>1111</v>
      </c>
      <c r="B279" s="515">
        <v>1180</v>
      </c>
      <c r="C279" s="489" t="s">
        <v>1188</v>
      </c>
      <c r="D279" s="518">
        <v>42646</v>
      </c>
    </row>
    <row r="280" spans="1:4" ht="25.5" x14ac:dyDescent="0.25">
      <c r="A280" s="514" t="s">
        <v>1111</v>
      </c>
      <c r="B280" s="515">
        <v>1180</v>
      </c>
      <c r="C280" s="489" t="s">
        <v>1190</v>
      </c>
      <c r="D280" s="518">
        <v>42643</v>
      </c>
    </row>
    <row r="281" spans="1:4" x14ac:dyDescent="0.25">
      <c r="A281" s="504" t="s">
        <v>1168</v>
      </c>
      <c r="B281" s="473">
        <f>3650*1.18</f>
        <v>4307</v>
      </c>
      <c r="C281" s="489" t="s">
        <v>1191</v>
      </c>
      <c r="D281" s="493">
        <v>42649</v>
      </c>
    </row>
    <row r="282" spans="1:4" x14ac:dyDescent="0.25">
      <c r="A282" s="501" t="s">
        <v>282</v>
      </c>
      <c r="B282" s="473">
        <v>700</v>
      </c>
      <c r="C282" s="503" t="s">
        <v>1131</v>
      </c>
      <c r="D282" s="517">
        <v>42152</v>
      </c>
    </row>
    <row r="283" spans="1:4" x14ac:dyDescent="0.25">
      <c r="A283" s="501" t="s">
        <v>282</v>
      </c>
      <c r="B283" s="515">
        <f>2000*1.18</f>
        <v>2360</v>
      </c>
      <c r="C283" s="489" t="s">
        <v>1133</v>
      </c>
      <c r="D283" s="518">
        <v>42166</v>
      </c>
    </row>
    <row r="284" spans="1:4" x14ac:dyDescent="0.25">
      <c r="A284" s="472" t="s">
        <v>1124</v>
      </c>
      <c r="B284" s="473">
        <v>364000</v>
      </c>
      <c r="C284" s="495" t="s">
        <v>1143</v>
      </c>
      <c r="D284" s="493">
        <v>42444</v>
      </c>
    </row>
    <row r="285" spans="1:4" ht="25.5" x14ac:dyDescent="0.25">
      <c r="A285" s="469" t="s">
        <v>1136</v>
      </c>
      <c r="B285" s="502">
        <v>4436.74</v>
      </c>
      <c r="C285" s="503" t="s">
        <v>1137</v>
      </c>
      <c r="D285" s="487">
        <v>42458</v>
      </c>
    </row>
    <row r="286" spans="1:4" x14ac:dyDescent="0.25">
      <c r="A286" s="472" t="s">
        <v>3043</v>
      </c>
      <c r="B286" s="473">
        <f>500*1.18</f>
        <v>590</v>
      </c>
      <c r="C286" s="489" t="s">
        <v>1156</v>
      </c>
      <c r="D286" s="493">
        <v>42493</v>
      </c>
    </row>
    <row r="287" spans="1:4" ht="25.5" x14ac:dyDescent="0.25">
      <c r="A287" s="504" t="s">
        <v>1168</v>
      </c>
      <c r="B287" s="473">
        <f>2600*1.18</f>
        <v>3068</v>
      </c>
      <c r="C287" s="503" t="s">
        <v>1169</v>
      </c>
      <c r="D287" s="517">
        <v>42549</v>
      </c>
    </row>
    <row r="288" spans="1:4" ht="25.5" x14ac:dyDescent="0.25">
      <c r="A288" s="504" t="s">
        <v>1168</v>
      </c>
      <c r="B288" s="473">
        <v>29500</v>
      </c>
      <c r="C288" s="503" t="s">
        <v>1176</v>
      </c>
      <c r="D288" s="517">
        <v>42570</v>
      </c>
    </row>
    <row r="289" spans="1:4" x14ac:dyDescent="0.25">
      <c r="A289" s="467" t="s">
        <v>1193</v>
      </c>
      <c r="B289" s="476">
        <f>SUM(B290)</f>
        <v>93273.61</v>
      </c>
      <c r="C289" s="503"/>
      <c r="D289" s="517"/>
    </row>
    <row r="290" spans="1:4" x14ac:dyDescent="0.25">
      <c r="A290" s="521" t="s">
        <v>1195</v>
      </c>
      <c r="B290" s="473">
        <v>93273.61</v>
      </c>
      <c r="C290" s="495" t="s">
        <v>1196</v>
      </c>
      <c r="D290" s="493">
        <v>42759</v>
      </c>
    </row>
    <row r="291" spans="1:4" ht="25.5" x14ac:dyDescent="0.25">
      <c r="A291" s="467" t="s">
        <v>1201</v>
      </c>
      <c r="B291" s="476">
        <f>SUM(B292)</f>
        <v>179536.05</v>
      </c>
      <c r="C291" s="495"/>
      <c r="D291" s="493"/>
    </row>
    <row r="292" spans="1:4" x14ac:dyDescent="0.25">
      <c r="A292" s="472" t="s">
        <v>1203</v>
      </c>
      <c r="B292" s="473">
        <v>179536.05</v>
      </c>
      <c r="C292" s="495" t="s">
        <v>1204</v>
      </c>
      <c r="D292" s="493">
        <v>42557</v>
      </c>
    </row>
    <row r="293" spans="1:4" ht="25.5" x14ac:dyDescent="0.25">
      <c r="A293" s="467" t="s">
        <v>3048</v>
      </c>
      <c r="B293" s="476">
        <f>SUM(B294:B313)</f>
        <v>8086404.9699999997</v>
      </c>
      <c r="C293" s="495"/>
      <c r="D293" s="493"/>
    </row>
    <row r="294" spans="1:4" x14ac:dyDescent="0.25">
      <c r="A294" s="472" t="s">
        <v>1124</v>
      </c>
      <c r="B294" s="473">
        <v>23000</v>
      </c>
      <c r="C294" s="489" t="s">
        <v>1206</v>
      </c>
      <c r="D294" s="493">
        <v>41964</v>
      </c>
    </row>
    <row r="295" spans="1:4" x14ac:dyDescent="0.25">
      <c r="A295" s="522" t="s">
        <v>1171</v>
      </c>
      <c r="B295" s="473">
        <v>16048</v>
      </c>
      <c r="C295" s="489" t="s">
        <v>1208</v>
      </c>
      <c r="D295" s="493">
        <v>42437</v>
      </c>
    </row>
    <row r="296" spans="1:4" x14ac:dyDescent="0.25">
      <c r="A296" s="522" t="s">
        <v>1171</v>
      </c>
      <c r="B296" s="473">
        <v>628249.59999999998</v>
      </c>
      <c r="C296" s="489" t="s">
        <v>1235</v>
      </c>
      <c r="D296" s="493">
        <v>42558</v>
      </c>
    </row>
    <row r="297" spans="1:4" x14ac:dyDescent="0.25">
      <c r="A297" s="522" t="s">
        <v>99</v>
      </c>
      <c r="B297" s="499">
        <v>25700</v>
      </c>
      <c r="C297" s="489" t="s">
        <v>100</v>
      </c>
      <c r="D297" s="493">
        <v>42669</v>
      </c>
    </row>
    <row r="298" spans="1:4" x14ac:dyDescent="0.25">
      <c r="A298" s="522" t="s">
        <v>1211</v>
      </c>
      <c r="B298" s="473">
        <v>77242.960000000006</v>
      </c>
      <c r="C298" s="489" t="s">
        <v>1212</v>
      </c>
      <c r="D298" s="493">
        <v>42567</v>
      </c>
    </row>
    <row r="299" spans="1:4" x14ac:dyDescent="0.25">
      <c r="A299" s="522" t="s">
        <v>1211</v>
      </c>
      <c r="B299" s="473">
        <v>243963.35</v>
      </c>
      <c r="C299" s="489" t="s">
        <v>1214</v>
      </c>
      <c r="D299" s="493">
        <v>42437</v>
      </c>
    </row>
    <row r="300" spans="1:4" x14ac:dyDescent="0.25">
      <c r="A300" s="472" t="s">
        <v>1124</v>
      </c>
      <c r="B300" s="473">
        <v>84000</v>
      </c>
      <c r="C300" s="489" t="s">
        <v>1216</v>
      </c>
      <c r="D300" s="493">
        <v>42439</v>
      </c>
    </row>
    <row r="301" spans="1:4" x14ac:dyDescent="0.25">
      <c r="A301" s="472" t="s">
        <v>1124</v>
      </c>
      <c r="B301" s="473">
        <v>326400</v>
      </c>
      <c r="C301" s="489" t="s">
        <v>1218</v>
      </c>
      <c r="D301" s="493">
        <v>42444</v>
      </c>
    </row>
    <row r="302" spans="1:4" x14ac:dyDescent="0.25">
      <c r="A302" s="472" t="s">
        <v>1124</v>
      </c>
      <c r="B302" s="473">
        <v>384000</v>
      </c>
      <c r="C302" s="489" t="s">
        <v>1220</v>
      </c>
      <c r="D302" s="493">
        <v>42444</v>
      </c>
    </row>
    <row r="303" spans="1:4" x14ac:dyDescent="0.25">
      <c r="A303" s="472" t="s">
        <v>1124</v>
      </c>
      <c r="B303" s="473">
        <v>340000</v>
      </c>
      <c r="C303" s="489" t="s">
        <v>1221</v>
      </c>
      <c r="D303" s="493">
        <v>42444</v>
      </c>
    </row>
    <row r="304" spans="1:4" x14ac:dyDescent="0.25">
      <c r="A304" s="472" t="s">
        <v>1124</v>
      </c>
      <c r="B304" s="515">
        <v>15000</v>
      </c>
      <c r="C304" s="516" t="s">
        <v>2908</v>
      </c>
      <c r="D304" s="523">
        <v>42444</v>
      </c>
    </row>
    <row r="305" spans="1:4" x14ac:dyDescent="0.25">
      <c r="A305" s="472" t="s">
        <v>1124</v>
      </c>
      <c r="B305" s="473">
        <v>23000</v>
      </c>
      <c r="C305" s="472" t="s">
        <v>2921</v>
      </c>
      <c r="D305" s="475">
        <v>42411</v>
      </c>
    </row>
    <row r="306" spans="1:4" x14ac:dyDescent="0.25">
      <c r="A306" s="472" t="s">
        <v>3049</v>
      </c>
      <c r="B306" s="473">
        <v>160316.84</v>
      </c>
      <c r="C306" s="472" t="s">
        <v>2922</v>
      </c>
      <c r="D306" s="475">
        <v>42705</v>
      </c>
    </row>
    <row r="307" spans="1:4" x14ac:dyDescent="0.25">
      <c r="A307" s="522" t="s">
        <v>1211</v>
      </c>
      <c r="B307" s="473">
        <v>77242.960000000006</v>
      </c>
      <c r="C307" s="489" t="s">
        <v>1223</v>
      </c>
      <c r="D307" s="493">
        <v>42445</v>
      </c>
    </row>
    <row r="308" spans="1:4" x14ac:dyDescent="0.25">
      <c r="A308" s="522" t="s">
        <v>1211</v>
      </c>
      <c r="B308" s="473">
        <v>609907.06999999995</v>
      </c>
      <c r="C308" s="489" t="s">
        <v>1225</v>
      </c>
      <c r="D308" s="493">
        <v>42541</v>
      </c>
    </row>
    <row r="309" spans="1:4" x14ac:dyDescent="0.25">
      <c r="A309" s="522" t="s">
        <v>1228</v>
      </c>
      <c r="B309" s="473">
        <v>104399.91</v>
      </c>
      <c r="C309" s="489" t="s">
        <v>1229</v>
      </c>
      <c r="D309" s="493">
        <v>42542</v>
      </c>
    </row>
    <row r="310" spans="1:4" x14ac:dyDescent="0.25">
      <c r="A310" s="472" t="s">
        <v>1232</v>
      </c>
      <c r="B310" s="473">
        <v>1763628</v>
      </c>
      <c r="C310" s="489" t="s">
        <v>251</v>
      </c>
      <c r="D310" s="493">
        <v>42548</v>
      </c>
    </row>
    <row r="311" spans="1:4" x14ac:dyDescent="0.25">
      <c r="A311" s="522" t="s">
        <v>1228</v>
      </c>
      <c r="B311" s="524">
        <v>129000.08</v>
      </c>
      <c r="C311" s="525" t="s">
        <v>1237</v>
      </c>
      <c r="D311" s="493">
        <v>42606</v>
      </c>
    </row>
    <row r="312" spans="1:4" x14ac:dyDescent="0.25">
      <c r="A312" s="522" t="s">
        <v>3053</v>
      </c>
      <c r="B312" s="473">
        <v>2843260.2</v>
      </c>
      <c r="C312" s="489" t="s">
        <v>395</v>
      </c>
      <c r="D312" s="493">
        <v>42685</v>
      </c>
    </row>
    <row r="313" spans="1:4" x14ac:dyDescent="0.25">
      <c r="A313" s="522" t="s">
        <v>1171</v>
      </c>
      <c r="B313" s="473">
        <v>212046</v>
      </c>
      <c r="C313" s="489" t="s">
        <v>1233</v>
      </c>
      <c r="D313" s="493">
        <v>42759</v>
      </c>
    </row>
    <row r="314" spans="1:4" x14ac:dyDescent="0.25">
      <c r="A314" s="467" t="s">
        <v>1241</v>
      </c>
      <c r="B314" s="476">
        <f>SUM(B315:B376)</f>
        <v>3139768.0900000003</v>
      </c>
      <c r="C314" s="489"/>
      <c r="D314" s="493"/>
    </row>
    <row r="315" spans="1:4" ht="25.5" x14ac:dyDescent="0.25">
      <c r="A315" s="472" t="s">
        <v>1128</v>
      </c>
      <c r="B315" s="515">
        <f>15400*1.18</f>
        <v>18172</v>
      </c>
      <c r="C315" s="489" t="s">
        <v>1129</v>
      </c>
      <c r="D315" s="518">
        <v>41672</v>
      </c>
    </row>
    <row r="316" spans="1:4" x14ac:dyDescent="0.25">
      <c r="A316" s="522" t="s">
        <v>1251</v>
      </c>
      <c r="B316" s="502">
        <v>31822.02</v>
      </c>
      <c r="C316" s="503" t="s">
        <v>1252</v>
      </c>
      <c r="D316" s="487">
        <v>42117</v>
      </c>
    </row>
    <row r="317" spans="1:4" x14ac:dyDescent="0.25">
      <c r="A317" s="472" t="s">
        <v>1267</v>
      </c>
      <c r="B317" s="473">
        <f>52850*1.18</f>
        <v>62363</v>
      </c>
      <c r="C317" s="489" t="s">
        <v>1268</v>
      </c>
      <c r="D317" s="526">
        <v>42417</v>
      </c>
    </row>
    <row r="318" spans="1:4" x14ac:dyDescent="0.25">
      <c r="A318" s="501" t="s">
        <v>282</v>
      </c>
      <c r="B318" s="515">
        <f>62325*1.18</f>
        <v>73543.5</v>
      </c>
      <c r="C318" s="489" t="s">
        <v>1274</v>
      </c>
      <c r="D318" s="518">
        <v>42436</v>
      </c>
    </row>
    <row r="319" spans="1:4" ht="25.5" x14ac:dyDescent="0.25">
      <c r="A319" s="514" t="s">
        <v>1111</v>
      </c>
      <c r="B319" s="473">
        <v>8112.5</v>
      </c>
      <c r="C319" s="489" t="s">
        <v>1280</v>
      </c>
      <c r="D319" s="493">
        <v>42643</v>
      </c>
    </row>
    <row r="320" spans="1:4" x14ac:dyDescent="0.25">
      <c r="A320" s="514" t="s">
        <v>1111</v>
      </c>
      <c r="B320" s="515">
        <v>8555</v>
      </c>
      <c r="C320" s="489" t="s">
        <v>1147</v>
      </c>
      <c r="D320" s="518">
        <v>42643</v>
      </c>
    </row>
    <row r="321" spans="1:4" ht="25.5" x14ac:dyDescent="0.25">
      <c r="A321" s="472" t="s">
        <v>1277</v>
      </c>
      <c r="B321" s="473">
        <v>12283.8</v>
      </c>
      <c r="C321" s="489" t="s">
        <v>1283</v>
      </c>
      <c r="D321" s="493">
        <v>42622</v>
      </c>
    </row>
    <row r="322" spans="1:4" ht="25.5" x14ac:dyDescent="0.25">
      <c r="A322" s="472" t="s">
        <v>1277</v>
      </c>
      <c r="B322" s="473">
        <v>13227.8</v>
      </c>
      <c r="C322" s="489" t="s">
        <v>1284</v>
      </c>
      <c r="D322" s="493">
        <v>42473</v>
      </c>
    </row>
    <row r="323" spans="1:4" x14ac:dyDescent="0.25">
      <c r="A323" s="472" t="s">
        <v>1277</v>
      </c>
      <c r="B323" s="515">
        <f>20250*1.18</f>
        <v>23895</v>
      </c>
      <c r="C323" s="516" t="s">
        <v>1285</v>
      </c>
      <c r="D323" s="484">
        <v>42419</v>
      </c>
    </row>
    <row r="324" spans="1:4" x14ac:dyDescent="0.25">
      <c r="A324" s="501" t="s">
        <v>1288</v>
      </c>
      <c r="B324" s="515">
        <f>6410*1.18</f>
        <v>7563.7999999999993</v>
      </c>
      <c r="C324" s="489" t="s">
        <v>1289</v>
      </c>
      <c r="D324" s="518">
        <v>42510</v>
      </c>
    </row>
    <row r="325" spans="1:4" x14ac:dyDescent="0.25">
      <c r="A325" s="501" t="s">
        <v>2912</v>
      </c>
      <c r="B325" s="473">
        <v>62325</v>
      </c>
      <c r="C325" s="516" t="s">
        <v>2913</v>
      </c>
      <c r="D325" s="520">
        <v>42436</v>
      </c>
    </row>
    <row r="326" spans="1:4" ht="25.5" x14ac:dyDescent="0.25">
      <c r="A326" s="472" t="s">
        <v>1304</v>
      </c>
      <c r="B326" s="473">
        <f>82775*1.18</f>
        <v>97674.5</v>
      </c>
      <c r="C326" s="489" t="s">
        <v>1305</v>
      </c>
      <c r="D326" s="493">
        <v>42583</v>
      </c>
    </row>
    <row r="327" spans="1:4" x14ac:dyDescent="0.25">
      <c r="A327" s="472" t="s">
        <v>1304</v>
      </c>
      <c r="B327" s="473">
        <f>9100*1.18</f>
        <v>10738</v>
      </c>
      <c r="C327" s="503" t="s">
        <v>1307</v>
      </c>
      <c r="D327" s="517">
        <v>42538</v>
      </c>
    </row>
    <row r="328" spans="1:4" ht="25.5" x14ac:dyDescent="0.25">
      <c r="A328" s="504" t="s">
        <v>1168</v>
      </c>
      <c r="B328" s="473">
        <v>52597.32</v>
      </c>
      <c r="C328" s="489" t="s">
        <v>1316</v>
      </c>
      <c r="D328" s="526">
        <v>42544</v>
      </c>
    </row>
    <row r="329" spans="1:4" x14ac:dyDescent="0.25">
      <c r="A329" s="504" t="s">
        <v>1179</v>
      </c>
      <c r="B329" s="473">
        <v>1180</v>
      </c>
      <c r="C329" s="503" t="s">
        <v>1180</v>
      </c>
      <c r="D329" s="517">
        <v>42646</v>
      </c>
    </row>
    <row r="330" spans="1:4" ht="25.5" x14ac:dyDescent="0.25">
      <c r="A330" s="472" t="s">
        <v>3054</v>
      </c>
      <c r="B330" s="473">
        <f>77000*1.18</f>
        <v>90860</v>
      </c>
      <c r="C330" s="489" t="s">
        <v>1183</v>
      </c>
      <c r="D330" s="493">
        <v>42586</v>
      </c>
    </row>
    <row r="331" spans="1:4" x14ac:dyDescent="0.25">
      <c r="A331" s="514" t="s">
        <v>1111</v>
      </c>
      <c r="B331" s="515">
        <f>7625*1.18</f>
        <v>8997.5</v>
      </c>
      <c r="C331" s="516" t="s">
        <v>1112</v>
      </c>
      <c r="D331" s="484">
        <v>42583</v>
      </c>
    </row>
    <row r="332" spans="1:4" ht="25.5" x14ac:dyDescent="0.25">
      <c r="A332" s="504" t="s">
        <v>1321</v>
      </c>
      <c r="B332" s="473">
        <f>21517.5*1.18</f>
        <v>25390.649999999998</v>
      </c>
      <c r="C332" s="489" t="s">
        <v>1353</v>
      </c>
      <c r="D332" s="526">
        <v>42611</v>
      </c>
    </row>
    <row r="333" spans="1:4" ht="25.5" x14ac:dyDescent="0.25">
      <c r="A333" s="504" t="s">
        <v>1321</v>
      </c>
      <c r="B333" s="473">
        <f>21517.5*1.18</f>
        <v>25390.649999999998</v>
      </c>
      <c r="C333" s="489" t="s">
        <v>1357</v>
      </c>
      <c r="D333" s="526">
        <v>42612</v>
      </c>
    </row>
    <row r="334" spans="1:4" x14ac:dyDescent="0.25">
      <c r="A334" s="514" t="s">
        <v>1111</v>
      </c>
      <c r="B334" s="473">
        <v>9440</v>
      </c>
      <c r="C334" s="489" t="s">
        <v>1188</v>
      </c>
      <c r="D334" s="493">
        <v>42646</v>
      </c>
    </row>
    <row r="335" spans="1:4" x14ac:dyDescent="0.25">
      <c r="A335" s="514" t="s">
        <v>1111</v>
      </c>
      <c r="B335" s="473">
        <v>1180</v>
      </c>
      <c r="C335" s="489" t="s">
        <v>1145</v>
      </c>
      <c r="D335" s="493">
        <v>42646</v>
      </c>
    </row>
    <row r="336" spans="1:4" x14ac:dyDescent="0.25">
      <c r="A336" s="514" t="s">
        <v>1111</v>
      </c>
      <c r="B336" s="473">
        <f>8750*1.18</f>
        <v>10325</v>
      </c>
      <c r="C336" s="489" t="s">
        <v>1367</v>
      </c>
      <c r="D336" s="493">
        <v>42556</v>
      </c>
    </row>
    <row r="337" spans="1:4" ht="25.5" x14ac:dyDescent="0.25">
      <c r="A337" s="514" t="s">
        <v>1111</v>
      </c>
      <c r="B337" s="515">
        <v>10325</v>
      </c>
      <c r="C337" s="489" t="s">
        <v>1190</v>
      </c>
      <c r="D337" s="518">
        <v>42643</v>
      </c>
    </row>
    <row r="338" spans="1:4" x14ac:dyDescent="0.25">
      <c r="A338" s="504" t="s">
        <v>278</v>
      </c>
      <c r="B338" s="473">
        <v>68794</v>
      </c>
      <c r="C338" s="489" t="s">
        <v>288</v>
      </c>
      <c r="D338" s="493">
        <v>42769</v>
      </c>
    </row>
    <row r="339" spans="1:4" x14ac:dyDescent="0.25">
      <c r="A339" s="472" t="s">
        <v>2967</v>
      </c>
      <c r="B339" s="527">
        <v>134835.20000000001</v>
      </c>
      <c r="C339" s="528" t="s">
        <v>240</v>
      </c>
      <c r="D339" s="518">
        <v>42795</v>
      </c>
    </row>
    <row r="340" spans="1:4" x14ac:dyDescent="0.25">
      <c r="A340" s="504" t="s">
        <v>278</v>
      </c>
      <c r="B340" s="499">
        <v>84252</v>
      </c>
      <c r="C340" s="503" t="s">
        <v>2968</v>
      </c>
      <c r="D340" s="518">
        <v>42795</v>
      </c>
    </row>
    <row r="341" spans="1:4" x14ac:dyDescent="0.25">
      <c r="A341" s="504" t="s">
        <v>1932</v>
      </c>
      <c r="B341" s="499">
        <v>133858.6</v>
      </c>
      <c r="C341" s="503" t="s">
        <v>2969</v>
      </c>
      <c r="D341" s="518">
        <v>42795</v>
      </c>
    </row>
    <row r="342" spans="1:4" x14ac:dyDescent="0.25">
      <c r="A342" s="514" t="s">
        <v>2970</v>
      </c>
      <c r="B342" s="499">
        <v>88500</v>
      </c>
      <c r="C342" s="528" t="s">
        <v>2971</v>
      </c>
      <c r="D342" s="518">
        <v>42795</v>
      </c>
    </row>
    <row r="343" spans="1:4" x14ac:dyDescent="0.25">
      <c r="A343" s="472" t="s">
        <v>103</v>
      </c>
      <c r="B343" s="499">
        <v>492060</v>
      </c>
      <c r="C343" s="495" t="s">
        <v>104</v>
      </c>
      <c r="D343" s="493">
        <v>42730</v>
      </c>
    </row>
    <row r="344" spans="1:4" x14ac:dyDescent="0.25">
      <c r="A344" s="472" t="s">
        <v>107</v>
      </c>
      <c r="B344" s="499">
        <v>27730</v>
      </c>
      <c r="C344" s="495" t="s">
        <v>108</v>
      </c>
      <c r="D344" s="493">
        <v>42745</v>
      </c>
    </row>
    <row r="345" spans="1:4" x14ac:dyDescent="0.25">
      <c r="A345" s="491" t="s">
        <v>3060</v>
      </c>
      <c r="B345" s="494">
        <v>10000</v>
      </c>
      <c r="C345" s="495" t="s">
        <v>1248</v>
      </c>
      <c r="D345" s="493">
        <v>41939</v>
      </c>
    </row>
    <row r="346" spans="1:4" x14ac:dyDescent="0.25">
      <c r="A346" s="501" t="s">
        <v>282</v>
      </c>
      <c r="B346" s="473">
        <v>4250</v>
      </c>
      <c r="C346" s="503" t="s">
        <v>1131</v>
      </c>
      <c r="D346" s="517">
        <v>42152</v>
      </c>
    </row>
    <row r="347" spans="1:4" x14ac:dyDescent="0.25">
      <c r="A347" s="501" t="s">
        <v>282</v>
      </c>
      <c r="B347" s="515">
        <v>11800</v>
      </c>
      <c r="C347" s="516" t="s">
        <v>1254</v>
      </c>
      <c r="D347" s="484">
        <v>42234</v>
      </c>
    </row>
    <row r="348" spans="1:4" x14ac:dyDescent="0.25">
      <c r="A348" s="501" t="s">
        <v>282</v>
      </c>
      <c r="B348" s="473">
        <f>3700*1.18</f>
        <v>4366</v>
      </c>
      <c r="C348" s="503" t="s">
        <v>1101</v>
      </c>
      <c r="D348" s="517">
        <v>42242</v>
      </c>
    </row>
    <row r="349" spans="1:4" x14ac:dyDescent="0.25">
      <c r="A349" s="472" t="s">
        <v>1257</v>
      </c>
      <c r="B349" s="473">
        <v>14750</v>
      </c>
      <c r="C349" s="489" t="s">
        <v>1258</v>
      </c>
      <c r="D349" s="493">
        <v>42290</v>
      </c>
    </row>
    <row r="350" spans="1:4" x14ac:dyDescent="0.25">
      <c r="A350" s="501" t="s">
        <v>1261</v>
      </c>
      <c r="B350" s="473">
        <v>5546</v>
      </c>
      <c r="C350" s="503" t="s">
        <v>1262</v>
      </c>
      <c r="D350" s="517">
        <v>42306</v>
      </c>
    </row>
    <row r="351" spans="1:4" ht="25.5" x14ac:dyDescent="0.25">
      <c r="A351" s="504" t="s">
        <v>1168</v>
      </c>
      <c r="B351" s="515">
        <v>8665.92</v>
      </c>
      <c r="C351" s="489" t="s">
        <v>1264</v>
      </c>
      <c r="D351" s="518">
        <v>42620</v>
      </c>
    </row>
    <row r="352" spans="1:4" x14ac:dyDescent="0.25">
      <c r="A352" s="501" t="s">
        <v>282</v>
      </c>
      <c r="B352" s="515">
        <f>32957*1.18</f>
        <v>38889.259999999995</v>
      </c>
      <c r="C352" s="489" t="s">
        <v>1272</v>
      </c>
      <c r="D352" s="518">
        <v>42432</v>
      </c>
    </row>
    <row r="353" spans="1:4" ht="25.5" x14ac:dyDescent="0.25">
      <c r="A353" s="479" t="s">
        <v>1136</v>
      </c>
      <c r="B353" s="502">
        <v>870644.26</v>
      </c>
      <c r="C353" s="503" t="s">
        <v>1137</v>
      </c>
      <c r="D353" s="487">
        <v>42458</v>
      </c>
    </row>
    <row r="354" spans="1:4" x14ac:dyDescent="0.25">
      <c r="A354" s="472" t="s">
        <v>3043</v>
      </c>
      <c r="B354" s="473">
        <f>1000*1.18</f>
        <v>1180</v>
      </c>
      <c r="C354" s="489" t="s">
        <v>1156</v>
      </c>
      <c r="D354" s="493">
        <v>42493</v>
      </c>
    </row>
    <row r="355" spans="1:4" ht="25.5" x14ac:dyDescent="0.25">
      <c r="A355" s="472" t="s">
        <v>3061</v>
      </c>
      <c r="B355" s="473">
        <f>7800*1.18</f>
        <v>9204</v>
      </c>
      <c r="C355" s="489" t="s">
        <v>1293</v>
      </c>
      <c r="D355" s="493">
        <v>42513</v>
      </c>
    </row>
    <row r="356" spans="1:4" x14ac:dyDescent="0.25">
      <c r="A356" s="472" t="s">
        <v>3061</v>
      </c>
      <c r="B356" s="515">
        <f>3800*1.18</f>
        <v>4484</v>
      </c>
      <c r="C356" s="489" t="s">
        <v>1295</v>
      </c>
      <c r="D356" s="518">
        <v>42527</v>
      </c>
    </row>
    <row r="357" spans="1:4" x14ac:dyDescent="0.25">
      <c r="A357" s="472" t="s">
        <v>3061</v>
      </c>
      <c r="B357" s="515">
        <f>8900*1.18</f>
        <v>10502</v>
      </c>
      <c r="C357" s="489" t="s">
        <v>1301</v>
      </c>
      <c r="D357" s="518">
        <v>42537</v>
      </c>
    </row>
    <row r="358" spans="1:4" ht="25.5" x14ac:dyDescent="0.25">
      <c r="A358" s="504" t="s">
        <v>1168</v>
      </c>
      <c r="B358" s="473">
        <v>10657.76</v>
      </c>
      <c r="C358" s="503" t="s">
        <v>1309</v>
      </c>
      <c r="D358" s="517">
        <v>42541</v>
      </c>
    </row>
    <row r="359" spans="1:4" x14ac:dyDescent="0.25">
      <c r="A359" s="472" t="s">
        <v>1311</v>
      </c>
      <c r="B359" s="473">
        <v>20000</v>
      </c>
      <c r="C359" s="489" t="s">
        <v>1312</v>
      </c>
      <c r="D359" s="493">
        <v>42541</v>
      </c>
    </row>
    <row r="360" spans="1:4" ht="25.5" x14ac:dyDescent="0.25">
      <c r="A360" s="504" t="s">
        <v>1168</v>
      </c>
      <c r="B360" s="473">
        <v>52597.32</v>
      </c>
      <c r="C360" s="489" t="s">
        <v>1316</v>
      </c>
      <c r="D360" s="526">
        <v>42544</v>
      </c>
    </row>
    <row r="361" spans="1:4" ht="25.5" x14ac:dyDescent="0.25">
      <c r="A361" s="504" t="s">
        <v>1321</v>
      </c>
      <c r="B361" s="473">
        <v>25390.25</v>
      </c>
      <c r="C361" s="489" t="s">
        <v>1322</v>
      </c>
      <c r="D361" s="526">
        <v>42566</v>
      </c>
    </row>
    <row r="362" spans="1:4" ht="25.5" x14ac:dyDescent="0.25">
      <c r="A362" s="504" t="s">
        <v>1168</v>
      </c>
      <c r="B362" s="473">
        <v>168858</v>
      </c>
      <c r="C362" s="503" t="s">
        <v>1176</v>
      </c>
      <c r="D362" s="517">
        <v>42570</v>
      </c>
    </row>
    <row r="363" spans="1:4" ht="25.5" x14ac:dyDescent="0.25">
      <c r="A363" s="504" t="s">
        <v>1168</v>
      </c>
      <c r="B363" s="473">
        <f>20925*1.18</f>
        <v>24691.5</v>
      </c>
      <c r="C363" s="503" t="s">
        <v>1324</v>
      </c>
      <c r="D363" s="517">
        <v>42570</v>
      </c>
    </row>
    <row r="364" spans="1:4" x14ac:dyDescent="0.25">
      <c r="A364" s="501" t="s">
        <v>1179</v>
      </c>
      <c r="B364" s="473">
        <f>4500*1.18</f>
        <v>5310</v>
      </c>
      <c r="C364" s="503" t="s">
        <v>1326</v>
      </c>
      <c r="D364" s="517">
        <v>42572</v>
      </c>
    </row>
    <row r="365" spans="1:4" x14ac:dyDescent="0.25">
      <c r="A365" s="504" t="s">
        <v>1179</v>
      </c>
      <c r="B365" s="473">
        <v>8378</v>
      </c>
      <c r="C365" s="503" t="s">
        <v>1328</v>
      </c>
      <c r="D365" s="517">
        <v>42572</v>
      </c>
    </row>
    <row r="366" spans="1:4" x14ac:dyDescent="0.25">
      <c r="A366" s="501" t="s">
        <v>1179</v>
      </c>
      <c r="B366" s="473">
        <v>20060</v>
      </c>
      <c r="C366" s="503" t="s">
        <v>1330</v>
      </c>
      <c r="D366" s="517">
        <v>42572</v>
      </c>
    </row>
    <row r="367" spans="1:4" x14ac:dyDescent="0.25">
      <c r="A367" s="501" t="s">
        <v>1179</v>
      </c>
      <c r="B367" s="473">
        <f>5600*1.18</f>
        <v>6608</v>
      </c>
      <c r="C367" s="503" t="s">
        <v>1332</v>
      </c>
      <c r="D367" s="517">
        <v>42577</v>
      </c>
    </row>
    <row r="368" spans="1:4" x14ac:dyDescent="0.25">
      <c r="A368" s="504" t="s">
        <v>1335</v>
      </c>
      <c r="B368" s="473">
        <f>10000*1.18</f>
        <v>11800</v>
      </c>
      <c r="C368" s="503" t="s">
        <v>1336</v>
      </c>
      <c r="D368" s="517">
        <v>42579</v>
      </c>
    </row>
    <row r="369" spans="1:4" x14ac:dyDescent="0.25">
      <c r="A369" s="504" t="s">
        <v>1335</v>
      </c>
      <c r="B369" s="473">
        <f>10000*1.18</f>
        <v>11800</v>
      </c>
      <c r="C369" s="503" t="s">
        <v>1338</v>
      </c>
      <c r="D369" s="517">
        <v>42579</v>
      </c>
    </row>
    <row r="370" spans="1:4" x14ac:dyDescent="0.25">
      <c r="A370" s="501" t="s">
        <v>1179</v>
      </c>
      <c r="B370" s="473">
        <f>4700*1.18</f>
        <v>5546</v>
      </c>
      <c r="C370" s="503" t="s">
        <v>1340</v>
      </c>
      <c r="D370" s="517">
        <v>42586</v>
      </c>
    </row>
    <row r="371" spans="1:4" ht="25.5" x14ac:dyDescent="0.25">
      <c r="A371" s="504" t="s">
        <v>1321</v>
      </c>
      <c r="B371" s="473">
        <v>13115.7</v>
      </c>
      <c r="C371" s="489" t="s">
        <v>1347</v>
      </c>
      <c r="D371" s="526">
        <v>42604</v>
      </c>
    </row>
    <row r="372" spans="1:4" ht="25.5" x14ac:dyDescent="0.25">
      <c r="A372" s="491" t="s">
        <v>1179</v>
      </c>
      <c r="B372" s="515">
        <v>6667</v>
      </c>
      <c r="C372" s="489" t="s">
        <v>1355</v>
      </c>
      <c r="D372" s="518">
        <v>42612</v>
      </c>
    </row>
    <row r="373" spans="1:4" ht="25.5" x14ac:dyDescent="0.25">
      <c r="A373" s="472" t="s">
        <v>1360</v>
      </c>
      <c r="B373" s="473">
        <v>19434.599999999999</v>
      </c>
      <c r="C373" s="489" t="s">
        <v>1361</v>
      </c>
      <c r="D373" s="526">
        <v>42621</v>
      </c>
    </row>
    <row r="374" spans="1:4" x14ac:dyDescent="0.25">
      <c r="A374" s="472" t="s">
        <v>1311</v>
      </c>
      <c r="B374" s="473">
        <v>15000</v>
      </c>
      <c r="C374" s="489" t="s">
        <v>1364</v>
      </c>
      <c r="D374" s="493">
        <v>42634</v>
      </c>
    </row>
    <row r="375" spans="1:4" x14ac:dyDescent="0.25">
      <c r="A375" s="504" t="s">
        <v>1168</v>
      </c>
      <c r="B375" s="473">
        <f>6026*1.18</f>
        <v>7110.6799999999994</v>
      </c>
      <c r="C375" s="489" t="s">
        <v>1191</v>
      </c>
      <c r="D375" s="493">
        <v>42649</v>
      </c>
    </row>
    <row r="376" spans="1:4" x14ac:dyDescent="0.25">
      <c r="A376" s="472" t="s">
        <v>1360</v>
      </c>
      <c r="B376" s="515">
        <v>16470</v>
      </c>
      <c r="C376" s="489" t="s">
        <v>1532</v>
      </c>
      <c r="D376" s="518">
        <v>42759</v>
      </c>
    </row>
    <row r="377" spans="1:4" x14ac:dyDescent="0.25">
      <c r="A377" s="467" t="s">
        <v>1379</v>
      </c>
      <c r="B377" s="511">
        <f>SUM(B378)</f>
        <v>19238035.48</v>
      </c>
      <c r="C377" s="495"/>
      <c r="D377" s="493"/>
    </row>
    <row r="378" spans="1:4" x14ac:dyDescent="0.25">
      <c r="A378" s="491" t="s">
        <v>111</v>
      </c>
      <c r="B378" s="499">
        <v>19238035.48</v>
      </c>
      <c r="C378" s="489" t="s">
        <v>112</v>
      </c>
      <c r="D378" s="493">
        <v>42752</v>
      </c>
    </row>
    <row r="379" spans="1:4" x14ac:dyDescent="0.25">
      <c r="A379" s="467" t="s">
        <v>1380</v>
      </c>
      <c r="B379" s="511">
        <f>SUM(B380:B382)</f>
        <v>12114806.379999999</v>
      </c>
      <c r="C379" s="489"/>
      <c r="D379" s="493"/>
    </row>
    <row r="380" spans="1:4" x14ac:dyDescent="0.25">
      <c r="A380" s="491" t="s">
        <v>111</v>
      </c>
      <c r="B380" s="473">
        <v>77951.16</v>
      </c>
      <c r="C380" s="489" t="s">
        <v>1381</v>
      </c>
      <c r="D380" s="493">
        <v>42356</v>
      </c>
    </row>
    <row r="381" spans="1:4" x14ac:dyDescent="0.25">
      <c r="A381" s="491" t="s">
        <v>111</v>
      </c>
      <c r="B381" s="499">
        <v>320484.8</v>
      </c>
      <c r="C381" s="489" t="s">
        <v>115</v>
      </c>
      <c r="D381" s="493">
        <v>42738</v>
      </c>
    </row>
    <row r="382" spans="1:4" x14ac:dyDescent="0.25">
      <c r="A382" s="491" t="s">
        <v>111</v>
      </c>
      <c r="B382" s="499">
        <v>11716370.42</v>
      </c>
      <c r="C382" s="489" t="s">
        <v>117</v>
      </c>
      <c r="D382" s="493">
        <v>42738</v>
      </c>
    </row>
    <row r="383" spans="1:4" x14ac:dyDescent="0.25">
      <c r="A383" s="467" t="s">
        <v>1384</v>
      </c>
      <c r="B383" s="511">
        <f>SUM(B384:B386)</f>
        <v>2187393.04</v>
      </c>
      <c r="C383" s="489"/>
      <c r="D383" s="493"/>
    </row>
    <row r="384" spans="1:4" x14ac:dyDescent="0.25">
      <c r="A384" s="472" t="s">
        <v>1386</v>
      </c>
      <c r="B384" s="473">
        <v>87500</v>
      </c>
      <c r="C384" s="489" t="s">
        <v>1387</v>
      </c>
      <c r="D384" s="484">
        <v>42678</v>
      </c>
    </row>
    <row r="385" spans="1:4" ht="25.5" x14ac:dyDescent="0.25">
      <c r="A385" s="521" t="s">
        <v>2972</v>
      </c>
      <c r="B385" s="499">
        <v>1112206.8600000001</v>
      </c>
      <c r="C385" s="508" t="s">
        <v>2973</v>
      </c>
      <c r="D385" s="493">
        <v>42794</v>
      </c>
    </row>
    <row r="386" spans="1:4" ht="25.5" x14ac:dyDescent="0.25">
      <c r="A386" s="521" t="s">
        <v>2972</v>
      </c>
      <c r="B386" s="499">
        <v>987686.18</v>
      </c>
      <c r="C386" s="508" t="s">
        <v>2974</v>
      </c>
      <c r="D386" s="493">
        <v>42794</v>
      </c>
    </row>
    <row r="387" spans="1:4" x14ac:dyDescent="0.25">
      <c r="A387" s="467" t="s">
        <v>1389</v>
      </c>
      <c r="B387" s="529">
        <f>SUM(B388:B399)</f>
        <v>20251107.73</v>
      </c>
      <c r="C387" s="489"/>
      <c r="D387" s="518"/>
    </row>
    <row r="388" spans="1:4" x14ac:dyDescent="0.25">
      <c r="A388" s="472" t="s">
        <v>3064</v>
      </c>
      <c r="B388" s="473">
        <v>4358927.3600000003</v>
      </c>
      <c r="C388" s="489" t="s">
        <v>623</v>
      </c>
      <c r="D388" s="493">
        <v>42618</v>
      </c>
    </row>
    <row r="389" spans="1:4" x14ac:dyDescent="0.25">
      <c r="A389" s="472" t="s">
        <v>120</v>
      </c>
      <c r="B389" s="499">
        <v>1645338</v>
      </c>
      <c r="C389" s="489" t="s">
        <v>121</v>
      </c>
      <c r="D389" s="471">
        <v>42698</v>
      </c>
    </row>
    <row r="390" spans="1:4" x14ac:dyDescent="0.25">
      <c r="A390" s="472" t="s">
        <v>126</v>
      </c>
      <c r="B390" s="499">
        <v>1563811.14</v>
      </c>
      <c r="C390" s="489" t="s">
        <v>127</v>
      </c>
      <c r="D390" s="493">
        <v>42762</v>
      </c>
    </row>
    <row r="391" spans="1:4" x14ac:dyDescent="0.25">
      <c r="A391" s="472" t="s">
        <v>1391</v>
      </c>
      <c r="B391" s="473">
        <v>497236.49</v>
      </c>
      <c r="C391" s="489" t="s">
        <v>510</v>
      </c>
      <c r="D391" s="493">
        <v>42264</v>
      </c>
    </row>
    <row r="392" spans="1:4" ht="25.5" x14ac:dyDescent="0.25">
      <c r="A392" s="472" t="s">
        <v>1420</v>
      </c>
      <c r="B392" s="473">
        <v>1618123.6</v>
      </c>
      <c r="C392" s="489" t="s">
        <v>529</v>
      </c>
      <c r="D392" s="484">
        <v>42548</v>
      </c>
    </row>
    <row r="393" spans="1:4" x14ac:dyDescent="0.25">
      <c r="A393" s="472" t="s">
        <v>1395</v>
      </c>
      <c r="B393" s="473">
        <v>937953.84</v>
      </c>
      <c r="C393" s="489" t="s">
        <v>623</v>
      </c>
      <c r="D393" s="484">
        <v>42550</v>
      </c>
    </row>
    <row r="394" spans="1:4" x14ac:dyDescent="0.25">
      <c r="A394" s="472" t="s">
        <v>1398</v>
      </c>
      <c r="B394" s="473">
        <v>608858.77</v>
      </c>
      <c r="C394" s="489" t="s">
        <v>1399</v>
      </c>
      <c r="D394" s="493">
        <v>42611</v>
      </c>
    </row>
    <row r="395" spans="1:4" x14ac:dyDescent="0.25">
      <c r="A395" s="472" t="s">
        <v>1403</v>
      </c>
      <c r="B395" s="473">
        <v>598943.02</v>
      </c>
      <c r="C395" s="489" t="s">
        <v>1404</v>
      </c>
      <c r="D395" s="493">
        <v>42614</v>
      </c>
    </row>
    <row r="396" spans="1:4" x14ac:dyDescent="0.25">
      <c r="A396" s="472" t="s">
        <v>1391</v>
      </c>
      <c r="B396" s="473">
        <v>782142.64</v>
      </c>
      <c r="C396" s="489" t="s">
        <v>623</v>
      </c>
      <c r="D396" s="484">
        <v>42625</v>
      </c>
    </row>
    <row r="397" spans="1:4" x14ac:dyDescent="0.25">
      <c r="A397" s="472" t="s">
        <v>3057</v>
      </c>
      <c r="B397" s="473">
        <v>500750.33</v>
      </c>
      <c r="C397" s="489" t="s">
        <v>510</v>
      </c>
      <c r="D397" s="493">
        <v>42643</v>
      </c>
    </row>
    <row r="398" spans="1:4" x14ac:dyDescent="0.25">
      <c r="A398" s="472" t="s">
        <v>1427</v>
      </c>
      <c r="B398" s="473">
        <v>3144958.95</v>
      </c>
      <c r="C398" s="489" t="s">
        <v>1428</v>
      </c>
      <c r="D398" s="493">
        <v>42656</v>
      </c>
    </row>
    <row r="399" spans="1:4" x14ac:dyDescent="0.25">
      <c r="A399" s="530" t="s">
        <v>2907</v>
      </c>
      <c r="B399" s="531">
        <v>3994063.59</v>
      </c>
      <c r="C399" s="530" t="s">
        <v>2908</v>
      </c>
      <c r="D399" s="532">
        <v>42656</v>
      </c>
    </row>
    <row r="400" spans="1:4" ht="25.5" x14ac:dyDescent="0.25">
      <c r="A400" s="467" t="s">
        <v>3068</v>
      </c>
      <c r="B400" s="511">
        <f>SUM(B401)</f>
        <v>726880</v>
      </c>
      <c r="C400" s="489"/>
      <c r="D400" s="493"/>
    </row>
    <row r="401" spans="1:4" x14ac:dyDescent="0.25">
      <c r="A401" s="472" t="s">
        <v>131</v>
      </c>
      <c r="B401" s="499">
        <v>726880</v>
      </c>
      <c r="C401" s="489" t="s">
        <v>132</v>
      </c>
      <c r="D401" s="493">
        <v>42775</v>
      </c>
    </row>
    <row r="402" spans="1:4" ht="25.5" x14ac:dyDescent="0.25">
      <c r="A402" s="467" t="s">
        <v>3069</v>
      </c>
      <c r="B402" s="511">
        <f>SUM(B403:B403)</f>
        <v>1195219.44</v>
      </c>
      <c r="C402" s="489"/>
      <c r="D402" s="493"/>
    </row>
    <row r="403" spans="1:4" x14ac:dyDescent="0.25">
      <c r="A403" s="472" t="s">
        <v>3022</v>
      </c>
      <c r="B403" s="499">
        <v>1195219.44</v>
      </c>
      <c r="C403" s="489" t="s">
        <v>137</v>
      </c>
      <c r="D403" s="484">
        <v>42752</v>
      </c>
    </row>
    <row r="404" spans="1:4" ht="25.5" x14ac:dyDescent="0.25">
      <c r="A404" s="467" t="s">
        <v>1439</v>
      </c>
      <c r="B404" s="533">
        <f>SUM(B405:B407)</f>
        <v>2551115.9500000002</v>
      </c>
      <c r="C404" s="530"/>
      <c r="D404" s="532"/>
    </row>
    <row r="405" spans="1:4" x14ac:dyDescent="0.25">
      <c r="A405" s="472" t="s">
        <v>1445</v>
      </c>
      <c r="B405" s="473">
        <v>1674420</v>
      </c>
      <c r="C405" s="489" t="s">
        <v>1446</v>
      </c>
      <c r="D405" s="484">
        <v>42425</v>
      </c>
    </row>
    <row r="406" spans="1:4" x14ac:dyDescent="0.25">
      <c r="A406" s="472" t="s">
        <v>1449</v>
      </c>
      <c r="B406" s="473">
        <v>254693.02</v>
      </c>
      <c r="C406" s="489" t="s">
        <v>1450</v>
      </c>
      <c r="D406" s="484">
        <v>42439</v>
      </c>
    </row>
    <row r="407" spans="1:4" x14ac:dyDescent="0.25">
      <c r="A407" s="472" t="s">
        <v>3023</v>
      </c>
      <c r="B407" s="473">
        <v>622002.93000000005</v>
      </c>
      <c r="C407" s="489" t="s">
        <v>1442</v>
      </c>
      <c r="D407" s="484">
        <v>42621</v>
      </c>
    </row>
    <row r="408" spans="1:4" ht="25.5" x14ac:dyDescent="0.25">
      <c r="A408" s="467" t="s">
        <v>3093</v>
      </c>
      <c r="B408" s="476">
        <f>SUM(B409:B447)</f>
        <v>14543839.01</v>
      </c>
      <c r="C408" s="489"/>
      <c r="D408" s="484"/>
    </row>
    <row r="409" spans="1:4" x14ac:dyDescent="0.25">
      <c r="A409" s="491" t="s">
        <v>3024</v>
      </c>
      <c r="B409" s="473">
        <v>273885.28000000003</v>
      </c>
      <c r="C409" s="495" t="s">
        <v>1454</v>
      </c>
      <c r="D409" s="493">
        <v>41254</v>
      </c>
    </row>
    <row r="410" spans="1:4" x14ac:dyDescent="0.25">
      <c r="A410" s="491" t="s">
        <v>3024</v>
      </c>
      <c r="B410" s="473">
        <v>269514.40000000002</v>
      </c>
      <c r="C410" s="495" t="s">
        <v>1454</v>
      </c>
      <c r="D410" s="493">
        <v>41254</v>
      </c>
    </row>
    <row r="411" spans="1:4" x14ac:dyDescent="0.25">
      <c r="A411" s="491" t="s">
        <v>3024</v>
      </c>
      <c r="B411" s="473">
        <v>28652</v>
      </c>
      <c r="C411" s="495" t="s">
        <v>1454</v>
      </c>
      <c r="D411" s="493">
        <v>41259</v>
      </c>
    </row>
    <row r="412" spans="1:4" x14ac:dyDescent="0.25">
      <c r="A412" s="491" t="s">
        <v>3024</v>
      </c>
      <c r="B412" s="473">
        <v>47517.08</v>
      </c>
      <c r="C412" s="495" t="s">
        <v>1454</v>
      </c>
      <c r="D412" s="493">
        <v>41270</v>
      </c>
    </row>
    <row r="413" spans="1:4" x14ac:dyDescent="0.25">
      <c r="A413" s="491" t="s">
        <v>3024</v>
      </c>
      <c r="B413" s="473">
        <v>16241</v>
      </c>
      <c r="C413" s="495" t="s">
        <v>1454</v>
      </c>
      <c r="D413" s="493">
        <v>41275</v>
      </c>
    </row>
    <row r="414" spans="1:4" x14ac:dyDescent="0.25">
      <c r="A414" s="491" t="s">
        <v>3024</v>
      </c>
      <c r="B414" s="473">
        <v>32152.639999999999</v>
      </c>
      <c r="C414" s="495" t="s">
        <v>1454</v>
      </c>
      <c r="D414" s="493">
        <v>41320</v>
      </c>
    </row>
    <row r="415" spans="1:4" x14ac:dyDescent="0.25">
      <c r="A415" s="472" t="s">
        <v>166</v>
      </c>
      <c r="B415" s="473">
        <v>875774.76</v>
      </c>
      <c r="C415" s="489" t="s">
        <v>1464</v>
      </c>
      <c r="D415" s="484">
        <v>42495</v>
      </c>
    </row>
    <row r="416" spans="1:4" x14ac:dyDescent="0.25">
      <c r="A416" s="472" t="s">
        <v>154</v>
      </c>
      <c r="B416" s="473">
        <v>458435.37</v>
      </c>
      <c r="C416" s="489" t="s">
        <v>1467</v>
      </c>
      <c r="D416" s="484">
        <v>42529</v>
      </c>
    </row>
    <row r="417" spans="1:4" x14ac:dyDescent="0.25">
      <c r="A417" s="472" t="s">
        <v>166</v>
      </c>
      <c r="B417" s="473">
        <v>584170.80000000005</v>
      </c>
      <c r="C417" s="489" t="s">
        <v>1472</v>
      </c>
      <c r="D417" s="484">
        <v>42550</v>
      </c>
    </row>
    <row r="418" spans="1:4" x14ac:dyDescent="0.25">
      <c r="A418" s="472" t="s">
        <v>166</v>
      </c>
      <c r="B418" s="473">
        <v>669555.6</v>
      </c>
      <c r="C418" s="489" t="s">
        <v>1485</v>
      </c>
      <c r="D418" s="484">
        <v>42606</v>
      </c>
    </row>
    <row r="419" spans="1:4" x14ac:dyDescent="0.25">
      <c r="A419" s="472" t="s">
        <v>3070</v>
      </c>
      <c r="B419" s="473">
        <v>712273.2</v>
      </c>
      <c r="C419" s="489" t="s">
        <v>1502</v>
      </c>
      <c r="D419" s="493">
        <v>42766</v>
      </c>
    </row>
    <row r="420" spans="1:4" x14ac:dyDescent="0.25">
      <c r="A420" s="491" t="s">
        <v>2975</v>
      </c>
      <c r="B420" s="499">
        <v>53878.8</v>
      </c>
      <c r="C420" s="508" t="s">
        <v>2976</v>
      </c>
      <c r="D420" s="493"/>
    </row>
    <row r="421" spans="1:4" x14ac:dyDescent="0.25">
      <c r="A421" s="472" t="s">
        <v>140</v>
      </c>
      <c r="B421" s="499">
        <v>278144.25</v>
      </c>
      <c r="C421" s="489" t="s">
        <v>141</v>
      </c>
      <c r="D421" s="484">
        <v>42783</v>
      </c>
    </row>
    <row r="422" spans="1:4" ht="36.75" customHeight="1" x14ac:dyDescent="0.25">
      <c r="A422" s="472" t="s">
        <v>144</v>
      </c>
      <c r="B422" s="499">
        <v>553130.9</v>
      </c>
      <c r="C422" s="489" t="s">
        <v>145</v>
      </c>
      <c r="D422" s="484">
        <v>42781</v>
      </c>
    </row>
    <row r="423" spans="1:4" x14ac:dyDescent="0.25">
      <c r="A423" s="472" t="s">
        <v>144</v>
      </c>
      <c r="B423" s="499">
        <v>698556.68</v>
      </c>
      <c r="C423" s="489" t="s">
        <v>147</v>
      </c>
      <c r="D423" s="484">
        <v>42657</v>
      </c>
    </row>
    <row r="424" spans="1:4" x14ac:dyDescent="0.25">
      <c r="A424" s="472" t="s">
        <v>144</v>
      </c>
      <c r="B424" s="499">
        <v>102070</v>
      </c>
      <c r="C424" s="489" t="s">
        <v>159</v>
      </c>
      <c r="D424" s="484">
        <v>42711</v>
      </c>
    </row>
    <row r="425" spans="1:4" x14ac:dyDescent="0.25">
      <c r="A425" s="472" t="s">
        <v>154</v>
      </c>
      <c r="B425" s="499">
        <v>532958.09</v>
      </c>
      <c r="C425" s="489" t="s">
        <v>155</v>
      </c>
      <c r="D425" s="487">
        <v>42711</v>
      </c>
    </row>
    <row r="426" spans="1:4" x14ac:dyDescent="0.25">
      <c r="A426" s="472" t="s">
        <v>166</v>
      </c>
      <c r="B426" s="499">
        <v>273701</v>
      </c>
      <c r="C426" s="489" t="s">
        <v>167</v>
      </c>
      <c r="D426" s="484">
        <v>42717</v>
      </c>
    </row>
    <row r="427" spans="1:4" x14ac:dyDescent="0.25">
      <c r="A427" s="472" t="s">
        <v>154</v>
      </c>
      <c r="B427" s="499">
        <v>661138.79</v>
      </c>
      <c r="C427" s="489" t="s">
        <v>169</v>
      </c>
      <c r="D427" s="493">
        <v>42719</v>
      </c>
    </row>
    <row r="428" spans="1:4" x14ac:dyDescent="0.25">
      <c r="A428" s="472" t="s">
        <v>3050</v>
      </c>
      <c r="B428" s="499">
        <v>373124.94</v>
      </c>
      <c r="C428" s="489" t="s">
        <v>163</v>
      </c>
      <c r="D428" s="484">
        <v>42725</v>
      </c>
    </row>
    <row r="429" spans="1:4" x14ac:dyDescent="0.25">
      <c r="A429" s="472" t="s">
        <v>166</v>
      </c>
      <c r="B429" s="499">
        <v>564759.80000000005</v>
      </c>
      <c r="C429" s="489" t="s">
        <v>172</v>
      </c>
      <c r="D429" s="493">
        <v>42727</v>
      </c>
    </row>
    <row r="430" spans="1:4" x14ac:dyDescent="0.25">
      <c r="A430" s="472" t="s">
        <v>3070</v>
      </c>
      <c r="B430" s="499">
        <v>246701.11</v>
      </c>
      <c r="C430" s="489" t="s">
        <v>176</v>
      </c>
      <c r="D430" s="493">
        <v>42733</v>
      </c>
    </row>
    <row r="431" spans="1:4" x14ac:dyDescent="0.25">
      <c r="A431" s="472" t="s">
        <v>144</v>
      </c>
      <c r="B431" s="499">
        <v>141942.20000000001</v>
      </c>
      <c r="C431" s="489" t="s">
        <v>182</v>
      </c>
      <c r="D431" s="493">
        <v>42733</v>
      </c>
    </row>
    <row r="432" spans="1:4" x14ac:dyDescent="0.25">
      <c r="A432" s="472" t="s">
        <v>3070</v>
      </c>
      <c r="B432" s="499">
        <v>74243.899999999994</v>
      </c>
      <c r="C432" s="489" t="s">
        <v>179</v>
      </c>
      <c r="D432" s="493">
        <v>42737</v>
      </c>
    </row>
    <row r="433" spans="1:4" x14ac:dyDescent="0.25">
      <c r="A433" s="472" t="s">
        <v>3070</v>
      </c>
      <c r="B433" s="499">
        <v>210050.72</v>
      </c>
      <c r="C433" s="489" t="s">
        <v>185</v>
      </c>
      <c r="D433" s="493">
        <v>42739</v>
      </c>
    </row>
    <row r="434" spans="1:4" x14ac:dyDescent="0.25">
      <c r="A434" s="472" t="s">
        <v>3051</v>
      </c>
      <c r="B434" s="499">
        <v>656204.63</v>
      </c>
      <c r="C434" s="489" t="s">
        <v>197</v>
      </c>
      <c r="D434" s="493">
        <v>42747</v>
      </c>
    </row>
    <row r="435" spans="1:4" x14ac:dyDescent="0.25">
      <c r="A435" s="472" t="s">
        <v>154</v>
      </c>
      <c r="B435" s="499">
        <v>863539.91</v>
      </c>
      <c r="C435" s="489" t="s">
        <v>193</v>
      </c>
      <c r="D435" s="493">
        <v>42748</v>
      </c>
    </row>
    <row r="436" spans="1:4" x14ac:dyDescent="0.25">
      <c r="A436" s="472" t="s">
        <v>3070</v>
      </c>
      <c r="B436" s="499">
        <v>388625.47</v>
      </c>
      <c r="C436" s="489" t="s">
        <v>151</v>
      </c>
      <c r="D436" s="484">
        <v>42772</v>
      </c>
    </row>
    <row r="437" spans="1:4" x14ac:dyDescent="0.25">
      <c r="A437" s="472" t="s">
        <v>189</v>
      </c>
      <c r="B437" s="499">
        <v>188257.2</v>
      </c>
      <c r="C437" s="489" t="s">
        <v>190</v>
      </c>
      <c r="D437" s="493">
        <v>42774</v>
      </c>
    </row>
    <row r="438" spans="1:4" x14ac:dyDescent="0.25">
      <c r="A438" s="472" t="s">
        <v>3051</v>
      </c>
      <c r="B438" s="499">
        <v>621016.30000000005</v>
      </c>
      <c r="C438" s="489" t="s">
        <v>200</v>
      </c>
      <c r="D438" s="493">
        <v>42776</v>
      </c>
    </row>
    <row r="439" spans="1:4" x14ac:dyDescent="0.25">
      <c r="A439" s="534" t="s">
        <v>3163</v>
      </c>
      <c r="B439" s="535">
        <v>458435.37</v>
      </c>
      <c r="C439" s="534" t="s">
        <v>2909</v>
      </c>
      <c r="D439" s="484">
        <v>42529</v>
      </c>
    </row>
    <row r="440" spans="1:4" x14ac:dyDescent="0.25">
      <c r="A440" s="472" t="s">
        <v>154</v>
      </c>
      <c r="B440" s="473">
        <v>269780.90999999997</v>
      </c>
      <c r="C440" s="489" t="s">
        <v>1470</v>
      </c>
      <c r="D440" s="484">
        <v>42535</v>
      </c>
    </row>
    <row r="441" spans="1:4" x14ac:dyDescent="0.25">
      <c r="A441" s="472" t="s">
        <v>3052</v>
      </c>
      <c r="B441" s="473">
        <v>494290.2</v>
      </c>
      <c r="C441" s="489" t="s">
        <v>1475</v>
      </c>
      <c r="D441" s="484">
        <v>42585</v>
      </c>
    </row>
    <row r="442" spans="1:4" x14ac:dyDescent="0.25">
      <c r="A442" s="472" t="s">
        <v>154</v>
      </c>
      <c r="B442" s="473">
        <v>486843.27</v>
      </c>
      <c r="C442" s="489" t="s">
        <v>1480</v>
      </c>
      <c r="D442" s="484">
        <v>42614</v>
      </c>
    </row>
    <row r="443" spans="1:4" x14ac:dyDescent="0.25">
      <c r="A443" s="472" t="s">
        <v>1482</v>
      </c>
      <c r="B443" s="473">
        <v>89154</v>
      </c>
      <c r="C443" s="489" t="s">
        <v>1483</v>
      </c>
      <c r="D443" s="484">
        <v>42604</v>
      </c>
    </row>
    <row r="444" spans="1:4" x14ac:dyDescent="0.25">
      <c r="A444" s="472" t="s">
        <v>144</v>
      </c>
      <c r="B444" s="473">
        <v>551844.69999999995</v>
      </c>
      <c r="C444" s="489" t="s">
        <v>147</v>
      </c>
      <c r="D444" s="484">
        <v>42607</v>
      </c>
    </row>
    <row r="445" spans="1:4" x14ac:dyDescent="0.25">
      <c r="A445" s="472" t="s">
        <v>3052</v>
      </c>
      <c r="B445" s="473">
        <v>168303.4</v>
      </c>
      <c r="C445" s="489" t="s">
        <v>1487</v>
      </c>
      <c r="D445" s="484">
        <v>42626</v>
      </c>
    </row>
    <row r="446" spans="1:4" x14ac:dyDescent="0.25">
      <c r="A446" s="472" t="s">
        <v>1505</v>
      </c>
      <c r="B446" s="473">
        <v>195054</v>
      </c>
      <c r="C446" s="489" t="s">
        <v>378</v>
      </c>
      <c r="D446" s="484">
        <v>42641</v>
      </c>
    </row>
    <row r="447" spans="1:4" x14ac:dyDescent="0.25">
      <c r="A447" s="472" t="s">
        <v>3052</v>
      </c>
      <c r="B447" s="473">
        <v>379916.34</v>
      </c>
      <c r="C447" s="489" t="s">
        <v>1499</v>
      </c>
      <c r="D447" s="493">
        <v>42733</v>
      </c>
    </row>
    <row r="448" spans="1:4" x14ac:dyDescent="0.25">
      <c r="A448" s="467" t="s">
        <v>1507</v>
      </c>
      <c r="B448" s="476">
        <f>SUM(B449:B498)</f>
        <v>33311767.290000007</v>
      </c>
      <c r="C448" s="489"/>
      <c r="D448" s="493"/>
    </row>
    <row r="449" spans="1:4" x14ac:dyDescent="0.25">
      <c r="A449" s="514" t="s">
        <v>1111</v>
      </c>
      <c r="B449" s="473">
        <v>154414.79999999999</v>
      </c>
      <c r="C449" s="489" t="s">
        <v>1751</v>
      </c>
      <c r="D449" s="526">
        <v>42759</v>
      </c>
    </row>
    <row r="450" spans="1:4" x14ac:dyDescent="0.25">
      <c r="A450" s="504" t="s">
        <v>1321</v>
      </c>
      <c r="B450" s="473">
        <v>79296</v>
      </c>
      <c r="C450" s="489" t="s">
        <v>1510</v>
      </c>
      <c r="D450" s="526">
        <v>42221</v>
      </c>
    </row>
    <row r="451" spans="1:4" x14ac:dyDescent="0.25">
      <c r="A451" s="504" t="s">
        <v>1321</v>
      </c>
      <c r="B451" s="473">
        <v>79296</v>
      </c>
      <c r="C451" s="472" t="s">
        <v>2939</v>
      </c>
      <c r="D451" s="500">
        <v>42481</v>
      </c>
    </row>
    <row r="452" spans="1:4" x14ac:dyDescent="0.25">
      <c r="A452" s="491" t="s">
        <v>1522</v>
      </c>
      <c r="B452" s="473">
        <v>811388</v>
      </c>
      <c r="C452" s="489" t="s">
        <v>1523</v>
      </c>
      <c r="D452" s="526">
        <v>42405</v>
      </c>
    </row>
    <row r="453" spans="1:4" x14ac:dyDescent="0.25">
      <c r="A453" s="514" t="s">
        <v>1111</v>
      </c>
      <c r="B453" s="473">
        <v>49088</v>
      </c>
      <c r="C453" s="503" t="s">
        <v>1527</v>
      </c>
      <c r="D453" s="517">
        <v>42566</v>
      </c>
    </row>
    <row r="454" spans="1:4" x14ac:dyDescent="0.25">
      <c r="A454" s="472" t="s">
        <v>1360</v>
      </c>
      <c r="B454" s="473">
        <v>28615</v>
      </c>
      <c r="C454" s="516" t="s">
        <v>2940</v>
      </c>
      <c r="D454" s="520">
        <v>42545</v>
      </c>
    </row>
    <row r="455" spans="1:4" x14ac:dyDescent="0.25">
      <c r="A455" s="491" t="s">
        <v>1522</v>
      </c>
      <c r="B455" s="515">
        <v>1220070.8799999999</v>
      </c>
      <c r="C455" s="489" t="s">
        <v>1543</v>
      </c>
      <c r="D455" s="518">
        <v>42528</v>
      </c>
    </row>
    <row r="456" spans="1:4" x14ac:dyDescent="0.25">
      <c r="A456" s="491" t="s">
        <v>1550</v>
      </c>
      <c r="B456" s="473">
        <v>16638</v>
      </c>
      <c r="C456" s="495" t="s">
        <v>1551</v>
      </c>
      <c r="D456" s="493">
        <v>42536</v>
      </c>
    </row>
    <row r="457" spans="1:4" x14ac:dyDescent="0.25">
      <c r="A457" s="491" t="s">
        <v>1550</v>
      </c>
      <c r="B457" s="473">
        <v>399996.4</v>
      </c>
      <c r="C457" s="489" t="s">
        <v>1556</v>
      </c>
      <c r="D457" s="526">
        <v>42541</v>
      </c>
    </row>
    <row r="458" spans="1:4" x14ac:dyDescent="0.25">
      <c r="A458" s="472" t="s">
        <v>1522</v>
      </c>
      <c r="B458" s="515">
        <v>547343.97</v>
      </c>
      <c r="C458" s="516" t="s">
        <v>1560</v>
      </c>
      <c r="D458" s="484">
        <v>42542</v>
      </c>
    </row>
    <row r="459" spans="1:4" x14ac:dyDescent="0.25">
      <c r="A459" s="472" t="s">
        <v>1522</v>
      </c>
      <c r="B459" s="515">
        <v>2168224.25</v>
      </c>
      <c r="C459" s="489" t="s">
        <v>1567</v>
      </c>
      <c r="D459" s="518">
        <v>42548</v>
      </c>
    </row>
    <row r="460" spans="1:4" x14ac:dyDescent="0.25">
      <c r="A460" s="491" t="s">
        <v>1522</v>
      </c>
      <c r="B460" s="473">
        <v>1567161.07</v>
      </c>
      <c r="C460" s="489" t="s">
        <v>1571</v>
      </c>
      <c r="D460" s="526">
        <v>42545</v>
      </c>
    </row>
    <row r="461" spans="1:4" x14ac:dyDescent="0.25">
      <c r="A461" s="491" t="s">
        <v>1550</v>
      </c>
      <c r="B461" s="473">
        <v>238306.9</v>
      </c>
      <c r="C461" s="489" t="s">
        <v>1577</v>
      </c>
      <c r="D461" s="526">
        <v>42551</v>
      </c>
    </row>
    <row r="462" spans="1:4" x14ac:dyDescent="0.25">
      <c r="A462" s="472" t="s">
        <v>1522</v>
      </c>
      <c r="B462" s="515">
        <v>845404</v>
      </c>
      <c r="C462" s="516" t="s">
        <v>1578</v>
      </c>
      <c r="D462" s="484">
        <v>42556</v>
      </c>
    </row>
    <row r="463" spans="1:4" x14ac:dyDescent="0.25">
      <c r="A463" s="514" t="s">
        <v>1111</v>
      </c>
      <c r="B463" s="473">
        <v>33630</v>
      </c>
      <c r="C463" s="489" t="s">
        <v>1583</v>
      </c>
      <c r="D463" s="526">
        <v>42556</v>
      </c>
    </row>
    <row r="464" spans="1:4" x14ac:dyDescent="0.25">
      <c r="A464" s="472" t="s">
        <v>1522</v>
      </c>
      <c r="B464" s="515">
        <v>1021808.01</v>
      </c>
      <c r="C464" s="516" t="s">
        <v>1584</v>
      </c>
      <c r="D464" s="484">
        <v>42556</v>
      </c>
    </row>
    <row r="465" spans="1:4" x14ac:dyDescent="0.25">
      <c r="A465" s="491" t="s">
        <v>1550</v>
      </c>
      <c r="B465" s="473">
        <v>523200.01</v>
      </c>
      <c r="C465" s="495" t="s">
        <v>1591</v>
      </c>
      <c r="D465" s="493">
        <v>42557</v>
      </c>
    </row>
    <row r="466" spans="1:4" x14ac:dyDescent="0.25">
      <c r="A466" s="472" t="s">
        <v>1360</v>
      </c>
      <c r="B466" s="473">
        <v>32863</v>
      </c>
      <c r="C466" s="489" t="s">
        <v>1583</v>
      </c>
      <c r="D466" s="493">
        <v>42558</v>
      </c>
    </row>
    <row r="467" spans="1:4" x14ac:dyDescent="0.25">
      <c r="A467" s="491" t="s">
        <v>1522</v>
      </c>
      <c r="B467" s="473">
        <v>889072.51</v>
      </c>
      <c r="C467" s="489" t="s">
        <v>1602</v>
      </c>
      <c r="D467" s="526">
        <v>42566</v>
      </c>
    </row>
    <row r="468" spans="1:4" x14ac:dyDescent="0.25">
      <c r="A468" s="472" t="s">
        <v>1610</v>
      </c>
      <c r="B468" s="473">
        <v>678500</v>
      </c>
      <c r="C468" s="489" t="s">
        <v>1605</v>
      </c>
      <c r="D468" s="493">
        <v>42587</v>
      </c>
    </row>
    <row r="469" spans="1:4" x14ac:dyDescent="0.25">
      <c r="A469" s="504" t="s">
        <v>1647</v>
      </c>
      <c r="B469" s="473">
        <v>1467772.5</v>
      </c>
      <c r="C469" s="489" t="s">
        <v>1648</v>
      </c>
      <c r="D469" s="493">
        <v>42618</v>
      </c>
    </row>
    <row r="470" spans="1:4" x14ac:dyDescent="0.25">
      <c r="A470" s="472" t="s">
        <v>1522</v>
      </c>
      <c r="B470" s="473">
        <v>1226747.8600000001</v>
      </c>
      <c r="C470" s="489" t="s">
        <v>1633</v>
      </c>
      <c r="D470" s="493">
        <v>42627</v>
      </c>
    </row>
    <row r="471" spans="1:4" ht="25.5" x14ac:dyDescent="0.25">
      <c r="A471" s="501" t="s">
        <v>1638</v>
      </c>
      <c r="B471" s="473">
        <v>1638000</v>
      </c>
      <c r="C471" s="503" t="s">
        <v>1639</v>
      </c>
      <c r="D471" s="517">
        <v>42647</v>
      </c>
    </row>
    <row r="472" spans="1:4" ht="25.5" x14ac:dyDescent="0.25">
      <c r="A472" s="501" t="s">
        <v>1638</v>
      </c>
      <c r="B472" s="473">
        <v>2268000</v>
      </c>
      <c r="C472" s="503" t="s">
        <v>1641</v>
      </c>
      <c r="D472" s="517">
        <v>42647</v>
      </c>
    </row>
    <row r="473" spans="1:4" x14ac:dyDescent="0.25">
      <c r="A473" s="472" t="s">
        <v>2977</v>
      </c>
      <c r="B473" s="499">
        <v>78057</v>
      </c>
      <c r="C473" s="528" t="s">
        <v>2978</v>
      </c>
      <c r="D473" s="517">
        <v>42647</v>
      </c>
    </row>
    <row r="474" spans="1:4" x14ac:dyDescent="0.25">
      <c r="A474" s="472" t="s">
        <v>1343</v>
      </c>
      <c r="B474" s="527">
        <v>4630879.91</v>
      </c>
      <c r="C474" s="536" t="s">
        <v>2979</v>
      </c>
      <c r="D474" s="517">
        <v>42647</v>
      </c>
    </row>
    <row r="475" spans="1:4" x14ac:dyDescent="0.25">
      <c r="A475" s="504" t="s">
        <v>208</v>
      </c>
      <c r="B475" s="499">
        <v>184847</v>
      </c>
      <c r="C475" s="503" t="s">
        <v>2980</v>
      </c>
      <c r="D475" s="517">
        <v>42647</v>
      </c>
    </row>
    <row r="476" spans="1:4" x14ac:dyDescent="0.25">
      <c r="A476" s="504" t="s">
        <v>208</v>
      </c>
      <c r="B476" s="499">
        <v>276710</v>
      </c>
      <c r="C476" s="489" t="s">
        <v>209</v>
      </c>
      <c r="D476" s="493">
        <v>42696</v>
      </c>
    </row>
    <row r="477" spans="1:4" x14ac:dyDescent="0.25">
      <c r="A477" s="501" t="s">
        <v>3075</v>
      </c>
      <c r="B477" s="473">
        <v>55662</v>
      </c>
      <c r="C477" s="503" t="s">
        <v>400</v>
      </c>
      <c r="D477" s="517">
        <v>41915</v>
      </c>
    </row>
    <row r="478" spans="1:4" x14ac:dyDescent="0.25">
      <c r="A478" s="501" t="s">
        <v>282</v>
      </c>
      <c r="B478" s="473">
        <v>68546.2</v>
      </c>
      <c r="C478" s="503" t="s">
        <v>1514</v>
      </c>
      <c r="D478" s="517">
        <v>42321</v>
      </c>
    </row>
    <row r="479" spans="1:4" x14ac:dyDescent="0.25">
      <c r="A479" s="472" t="s">
        <v>3100</v>
      </c>
      <c r="B479" s="473">
        <v>50380.1</v>
      </c>
      <c r="C479" s="489" t="s">
        <v>1519</v>
      </c>
      <c r="D479" s="493">
        <v>42404</v>
      </c>
    </row>
    <row r="480" spans="1:4" x14ac:dyDescent="0.25">
      <c r="A480" s="491" t="s">
        <v>3100</v>
      </c>
      <c r="B480" s="473">
        <v>73295.7</v>
      </c>
      <c r="C480" s="489" t="s">
        <v>1525</v>
      </c>
      <c r="D480" s="526">
        <v>42408</v>
      </c>
    </row>
    <row r="481" spans="1:4" ht="25.5" x14ac:dyDescent="0.25">
      <c r="A481" s="472" t="s">
        <v>3071</v>
      </c>
      <c r="B481" s="515">
        <v>313526</v>
      </c>
      <c r="C481" s="489" t="s">
        <v>1530</v>
      </c>
      <c r="D481" s="518">
        <v>42443</v>
      </c>
    </row>
    <row r="482" spans="1:4" x14ac:dyDescent="0.25">
      <c r="A482" s="491" t="s">
        <v>3058</v>
      </c>
      <c r="B482" s="473">
        <v>69761.600000000006</v>
      </c>
      <c r="C482" s="489" t="s">
        <v>1547</v>
      </c>
      <c r="D482" s="526">
        <v>42536</v>
      </c>
    </row>
    <row r="483" spans="1:4" x14ac:dyDescent="0.25">
      <c r="A483" s="472" t="s">
        <v>107</v>
      </c>
      <c r="B483" s="473">
        <v>144148.79999999999</v>
      </c>
      <c r="C483" s="489" t="s">
        <v>1554</v>
      </c>
      <c r="D483" s="526">
        <v>42541</v>
      </c>
    </row>
    <row r="484" spans="1:4" x14ac:dyDescent="0.25">
      <c r="A484" s="472" t="s">
        <v>107</v>
      </c>
      <c r="B484" s="473">
        <v>104984.6</v>
      </c>
      <c r="C484" s="489" t="s">
        <v>1558</v>
      </c>
      <c r="D484" s="526">
        <v>42541</v>
      </c>
    </row>
    <row r="485" spans="1:4" x14ac:dyDescent="0.25">
      <c r="A485" s="472" t="s">
        <v>107</v>
      </c>
      <c r="B485" s="473">
        <v>29854</v>
      </c>
      <c r="C485" s="489" t="s">
        <v>1564</v>
      </c>
      <c r="D485" s="526">
        <v>42545</v>
      </c>
    </row>
    <row r="486" spans="1:4" x14ac:dyDescent="0.25">
      <c r="A486" s="472" t="s">
        <v>107</v>
      </c>
      <c r="B486" s="473">
        <v>299956</v>
      </c>
      <c r="C486" s="489" t="s">
        <v>1569</v>
      </c>
      <c r="D486" s="493">
        <v>42548</v>
      </c>
    </row>
    <row r="487" spans="1:4" x14ac:dyDescent="0.25">
      <c r="A487" s="472" t="s">
        <v>107</v>
      </c>
      <c r="B487" s="473">
        <v>38350</v>
      </c>
      <c r="C487" s="489" t="s">
        <v>1573</v>
      </c>
      <c r="D487" s="526">
        <v>42549</v>
      </c>
    </row>
    <row r="488" spans="1:4" x14ac:dyDescent="0.25">
      <c r="A488" s="472" t="s">
        <v>107</v>
      </c>
      <c r="B488" s="473">
        <v>18585</v>
      </c>
      <c r="C488" s="489" t="s">
        <v>1575</v>
      </c>
      <c r="D488" s="493">
        <v>42183</v>
      </c>
    </row>
    <row r="489" spans="1:4" x14ac:dyDescent="0.25">
      <c r="A489" s="504" t="s">
        <v>1321</v>
      </c>
      <c r="B489" s="473">
        <v>140909.70000000001</v>
      </c>
      <c r="C489" s="489" t="s">
        <v>1605</v>
      </c>
      <c r="D489" s="493">
        <v>42573</v>
      </c>
    </row>
    <row r="490" spans="1:4" x14ac:dyDescent="0.25">
      <c r="A490" s="501" t="s">
        <v>1343</v>
      </c>
      <c r="B490" s="473">
        <v>728020.47999999998</v>
      </c>
      <c r="C490" s="489" t="s">
        <v>1607</v>
      </c>
      <c r="D490" s="526">
        <v>42576</v>
      </c>
    </row>
    <row r="491" spans="1:4" x14ac:dyDescent="0.25">
      <c r="A491" s="491" t="s">
        <v>1613</v>
      </c>
      <c r="B491" s="473">
        <v>2946224</v>
      </c>
      <c r="C491" s="489" t="s">
        <v>1569</v>
      </c>
      <c r="D491" s="526">
        <v>42594</v>
      </c>
    </row>
    <row r="492" spans="1:4" x14ac:dyDescent="0.25">
      <c r="A492" s="491" t="s">
        <v>1363</v>
      </c>
      <c r="B492" s="473">
        <v>34043</v>
      </c>
      <c r="C492" s="489" t="s">
        <v>1615</v>
      </c>
      <c r="D492" s="493">
        <v>42615</v>
      </c>
    </row>
    <row r="493" spans="1:4" x14ac:dyDescent="0.25">
      <c r="A493" s="491" t="s">
        <v>1617</v>
      </c>
      <c r="B493" s="473">
        <v>1930920.96</v>
      </c>
      <c r="C493" s="495" t="s">
        <v>1618</v>
      </c>
      <c r="D493" s="493">
        <v>42621</v>
      </c>
    </row>
    <row r="494" spans="1:4" x14ac:dyDescent="0.25">
      <c r="A494" s="491" t="s">
        <v>3072</v>
      </c>
      <c r="B494" s="473">
        <v>529348</v>
      </c>
      <c r="C494" s="489" t="s">
        <v>1624</v>
      </c>
      <c r="D494" s="526">
        <v>42625</v>
      </c>
    </row>
    <row r="495" spans="1:4" x14ac:dyDescent="0.25">
      <c r="A495" s="501" t="s">
        <v>1643</v>
      </c>
      <c r="B495" s="473">
        <v>1413645.76</v>
      </c>
      <c r="C495" s="503" t="s">
        <v>406</v>
      </c>
      <c r="D495" s="517">
        <v>42682</v>
      </c>
    </row>
    <row r="496" spans="1:4" x14ac:dyDescent="0.25">
      <c r="A496" s="491" t="s">
        <v>1522</v>
      </c>
      <c r="B496" s="473">
        <v>736697.3</v>
      </c>
      <c r="C496" s="489" t="s">
        <v>1627</v>
      </c>
      <c r="D496" s="526">
        <v>42769</v>
      </c>
    </row>
    <row r="497" spans="1:5" x14ac:dyDescent="0.25">
      <c r="A497" s="491" t="s">
        <v>1522</v>
      </c>
      <c r="B497" s="473">
        <v>386282.82</v>
      </c>
      <c r="C497" s="489" t="s">
        <v>1630</v>
      </c>
      <c r="D497" s="526">
        <v>42775</v>
      </c>
    </row>
    <row r="498" spans="1:5" x14ac:dyDescent="0.25">
      <c r="A498" s="472" t="s">
        <v>1277</v>
      </c>
      <c r="B498" s="473">
        <v>43294.2</v>
      </c>
      <c r="C498" s="489" t="s">
        <v>1539</v>
      </c>
      <c r="D498" s="526">
        <v>42780</v>
      </c>
    </row>
    <row r="499" spans="1:5" x14ac:dyDescent="0.25">
      <c r="A499" s="467" t="s">
        <v>3073</v>
      </c>
      <c r="B499" s="476">
        <f>SUM(B500:B546)</f>
        <v>1630760</v>
      </c>
      <c r="C499" s="489"/>
      <c r="D499" s="526"/>
    </row>
    <row r="500" spans="1:5" x14ac:dyDescent="0.25">
      <c r="A500" s="472" t="s">
        <v>226</v>
      </c>
      <c r="B500" s="499">
        <v>11800</v>
      </c>
      <c r="C500" s="495" t="s">
        <v>227</v>
      </c>
      <c r="D500" s="493">
        <v>42716</v>
      </c>
    </row>
    <row r="501" spans="1:5" x14ac:dyDescent="0.25">
      <c r="A501" s="472" t="s">
        <v>3074</v>
      </c>
      <c r="B501" s="499">
        <v>59000</v>
      </c>
      <c r="C501" s="495" t="s">
        <v>232</v>
      </c>
      <c r="D501" s="493">
        <v>42704</v>
      </c>
    </row>
    <row r="502" spans="1:5" x14ac:dyDescent="0.25">
      <c r="A502" s="472" t="s">
        <v>3074</v>
      </c>
      <c r="B502" s="499">
        <v>4720</v>
      </c>
      <c r="C502" s="495" t="s">
        <v>234</v>
      </c>
      <c r="D502" s="493">
        <v>42705</v>
      </c>
    </row>
    <row r="503" spans="1:5" x14ac:dyDescent="0.25">
      <c r="A503" s="472" t="s">
        <v>3081</v>
      </c>
      <c r="B503" s="499">
        <v>7080</v>
      </c>
      <c r="C503" s="495" t="s">
        <v>218</v>
      </c>
      <c r="D503" s="493">
        <v>42706</v>
      </c>
    </row>
    <row r="504" spans="1:5" x14ac:dyDescent="0.25">
      <c r="A504" s="472" t="s">
        <v>3081</v>
      </c>
      <c r="B504" s="499">
        <v>11800</v>
      </c>
      <c r="C504" s="495" t="s">
        <v>223</v>
      </c>
      <c r="D504" s="493">
        <v>42706</v>
      </c>
    </row>
    <row r="505" spans="1:5" x14ac:dyDescent="0.25">
      <c r="A505" s="472" t="s">
        <v>3081</v>
      </c>
      <c r="B505" s="468">
        <v>18880</v>
      </c>
      <c r="C505" s="525" t="s">
        <v>2944</v>
      </c>
      <c r="D505" s="537">
        <v>42711</v>
      </c>
    </row>
    <row r="506" spans="1:5" x14ac:dyDescent="0.25">
      <c r="A506" s="472" t="s">
        <v>3081</v>
      </c>
      <c r="B506" s="468">
        <v>25960</v>
      </c>
      <c r="C506" s="525" t="s">
        <v>2945</v>
      </c>
      <c r="D506" s="537">
        <v>42711</v>
      </c>
    </row>
    <row r="507" spans="1:5" x14ac:dyDescent="0.25">
      <c r="A507" s="472" t="s">
        <v>3081</v>
      </c>
      <c r="B507" s="468">
        <v>14160</v>
      </c>
      <c r="C507" s="525" t="s">
        <v>2946</v>
      </c>
      <c r="D507" s="537">
        <v>42761</v>
      </c>
    </row>
    <row r="508" spans="1:5" x14ac:dyDescent="0.25">
      <c r="A508" s="472" t="s">
        <v>3081</v>
      </c>
      <c r="B508" s="499">
        <v>4720</v>
      </c>
      <c r="C508" s="495" t="s">
        <v>220</v>
      </c>
      <c r="D508" s="493">
        <v>42706</v>
      </c>
    </row>
    <row r="509" spans="1:5" x14ac:dyDescent="0.25">
      <c r="A509" s="472" t="s">
        <v>212</v>
      </c>
      <c r="B509" s="499">
        <v>17700</v>
      </c>
      <c r="C509" s="495" t="s">
        <v>213</v>
      </c>
      <c r="D509" s="493">
        <v>42710</v>
      </c>
      <c r="E509" s="462"/>
    </row>
    <row r="510" spans="1:5" x14ac:dyDescent="0.25">
      <c r="A510" s="472" t="s">
        <v>3081</v>
      </c>
      <c r="B510" s="473">
        <v>14160</v>
      </c>
      <c r="C510" s="495" t="s">
        <v>1672</v>
      </c>
      <c r="D510" s="493">
        <v>42395</v>
      </c>
    </row>
    <row r="511" spans="1:5" x14ac:dyDescent="0.25">
      <c r="A511" s="472" t="s">
        <v>1655</v>
      </c>
      <c r="B511" s="473">
        <v>59000</v>
      </c>
      <c r="C511" s="495" t="s">
        <v>279</v>
      </c>
      <c r="D511" s="493">
        <v>42460</v>
      </c>
    </row>
    <row r="512" spans="1:5" x14ac:dyDescent="0.25">
      <c r="A512" s="472" t="s">
        <v>1657</v>
      </c>
      <c r="B512" s="473">
        <v>59000</v>
      </c>
      <c r="C512" s="489" t="s">
        <v>227</v>
      </c>
      <c r="D512" s="493" t="s">
        <v>1659</v>
      </c>
    </row>
    <row r="513" spans="1:4" x14ac:dyDescent="0.25">
      <c r="A513" s="472" t="s">
        <v>1660</v>
      </c>
      <c r="B513" s="473">
        <v>177000</v>
      </c>
      <c r="C513" s="495" t="s">
        <v>1661</v>
      </c>
      <c r="D513" s="493">
        <v>42460</v>
      </c>
    </row>
    <row r="514" spans="1:4" x14ac:dyDescent="0.25">
      <c r="A514" s="472" t="s">
        <v>3080</v>
      </c>
      <c r="B514" s="473">
        <v>59000</v>
      </c>
      <c r="C514" s="495" t="s">
        <v>378</v>
      </c>
      <c r="D514" s="493">
        <v>42468</v>
      </c>
    </row>
    <row r="515" spans="1:4" x14ac:dyDescent="0.25">
      <c r="A515" s="472" t="s">
        <v>3101</v>
      </c>
      <c r="B515" s="473">
        <v>29500</v>
      </c>
      <c r="C515" s="495" t="s">
        <v>378</v>
      </c>
      <c r="D515" s="517">
        <v>42647</v>
      </c>
    </row>
    <row r="516" spans="1:4" x14ac:dyDescent="0.25">
      <c r="A516" s="472" t="s">
        <v>3081</v>
      </c>
      <c r="B516" s="473">
        <v>14160</v>
      </c>
      <c r="C516" s="495" t="s">
        <v>1677</v>
      </c>
      <c r="D516" s="493">
        <v>42705</v>
      </c>
    </row>
    <row r="517" spans="1:4" x14ac:dyDescent="0.25">
      <c r="A517" s="472" t="s">
        <v>3081</v>
      </c>
      <c r="B517" s="473">
        <v>18880</v>
      </c>
      <c r="C517" s="495" t="s">
        <v>1668</v>
      </c>
      <c r="D517" s="493">
        <v>42705</v>
      </c>
    </row>
    <row r="518" spans="1:4" x14ac:dyDescent="0.25">
      <c r="A518" s="534" t="s">
        <v>3081</v>
      </c>
      <c r="B518" s="531">
        <v>80240</v>
      </c>
      <c r="C518" s="530" t="s">
        <v>2910</v>
      </c>
      <c r="D518" s="532">
        <v>42705</v>
      </c>
    </row>
    <row r="519" spans="1:4" x14ac:dyDescent="0.25">
      <c r="A519" s="472" t="s">
        <v>3081</v>
      </c>
      <c r="B519" s="473">
        <v>23600</v>
      </c>
      <c r="C519" s="495" t="s">
        <v>1679</v>
      </c>
      <c r="D519" s="493">
        <v>42709</v>
      </c>
    </row>
    <row r="520" spans="1:4" x14ac:dyDescent="0.25">
      <c r="A520" s="472" t="s">
        <v>3081</v>
      </c>
      <c r="B520" s="473">
        <v>73160</v>
      </c>
      <c r="C520" s="495" t="s">
        <v>1666</v>
      </c>
      <c r="D520" s="493">
        <v>42710</v>
      </c>
    </row>
    <row r="521" spans="1:4" x14ac:dyDescent="0.25">
      <c r="A521" s="472" t="s">
        <v>1723</v>
      </c>
      <c r="B521" s="473">
        <v>118000</v>
      </c>
      <c r="C521" s="495" t="s">
        <v>1436</v>
      </c>
      <c r="D521" s="493">
        <v>42760</v>
      </c>
    </row>
    <row r="522" spans="1:4" x14ac:dyDescent="0.25">
      <c r="A522" s="472" t="s">
        <v>212</v>
      </c>
      <c r="B522" s="473">
        <v>17700</v>
      </c>
      <c r="C522" s="495" t="s">
        <v>1725</v>
      </c>
      <c r="D522" s="493">
        <v>42760</v>
      </c>
    </row>
    <row r="523" spans="1:4" x14ac:dyDescent="0.25">
      <c r="A523" s="472" t="s">
        <v>1712</v>
      </c>
      <c r="B523" s="473">
        <v>3540</v>
      </c>
      <c r="C523" s="495" t="s">
        <v>1713</v>
      </c>
      <c r="D523" s="493">
        <v>42760</v>
      </c>
    </row>
    <row r="524" spans="1:4" x14ac:dyDescent="0.25">
      <c r="A524" s="472" t="s">
        <v>212</v>
      </c>
      <c r="B524" s="473">
        <v>11800</v>
      </c>
      <c r="C524" s="495" t="s">
        <v>1727</v>
      </c>
      <c r="D524" s="493">
        <v>42760</v>
      </c>
    </row>
    <row r="525" spans="1:4" x14ac:dyDescent="0.25">
      <c r="A525" s="472" t="s">
        <v>1730</v>
      </c>
      <c r="B525" s="473">
        <v>177000</v>
      </c>
      <c r="C525" s="495" t="s">
        <v>1731</v>
      </c>
      <c r="D525" s="493">
        <v>42760</v>
      </c>
    </row>
    <row r="526" spans="1:4" x14ac:dyDescent="0.25">
      <c r="A526" s="472" t="s">
        <v>212</v>
      </c>
      <c r="B526" s="473">
        <v>44840</v>
      </c>
      <c r="C526" s="495" t="s">
        <v>1697</v>
      </c>
      <c r="D526" s="493">
        <v>42760</v>
      </c>
    </row>
    <row r="527" spans="1:4" x14ac:dyDescent="0.25">
      <c r="A527" s="472" t="s">
        <v>1702</v>
      </c>
      <c r="B527" s="473">
        <v>23600</v>
      </c>
      <c r="C527" s="495" t="s">
        <v>1736</v>
      </c>
      <c r="D527" s="493">
        <v>42760</v>
      </c>
    </row>
    <row r="528" spans="1:4" x14ac:dyDescent="0.25">
      <c r="A528" s="472" t="s">
        <v>1702</v>
      </c>
      <c r="B528" s="473">
        <v>23600</v>
      </c>
      <c r="C528" s="495" t="s">
        <v>1703</v>
      </c>
      <c r="D528" s="493">
        <v>42760</v>
      </c>
    </row>
    <row r="529" spans="1:4" x14ac:dyDescent="0.25">
      <c r="A529" s="472" t="s">
        <v>3081</v>
      </c>
      <c r="B529" s="473">
        <v>11800</v>
      </c>
      <c r="C529" s="495" t="s">
        <v>1693</v>
      </c>
      <c r="D529" s="493">
        <v>42761</v>
      </c>
    </row>
    <row r="530" spans="1:4" x14ac:dyDescent="0.25">
      <c r="A530" s="472" t="s">
        <v>3081</v>
      </c>
      <c r="B530" s="473">
        <v>9440</v>
      </c>
      <c r="C530" s="495" t="s">
        <v>400</v>
      </c>
      <c r="D530" s="493">
        <v>42761</v>
      </c>
    </row>
    <row r="531" spans="1:4" x14ac:dyDescent="0.25">
      <c r="A531" s="472" t="s">
        <v>3081</v>
      </c>
      <c r="B531" s="473">
        <v>11800</v>
      </c>
      <c r="C531" s="495" t="s">
        <v>395</v>
      </c>
      <c r="D531" s="493">
        <v>42761</v>
      </c>
    </row>
    <row r="532" spans="1:4" x14ac:dyDescent="0.25">
      <c r="A532" s="472" t="s">
        <v>3081</v>
      </c>
      <c r="B532" s="473">
        <v>11800</v>
      </c>
      <c r="C532" s="495" t="s">
        <v>1670</v>
      </c>
      <c r="D532" s="493">
        <v>42761</v>
      </c>
    </row>
    <row r="533" spans="1:4" x14ac:dyDescent="0.25">
      <c r="A533" s="472" t="s">
        <v>3081</v>
      </c>
      <c r="B533" s="473">
        <v>23600</v>
      </c>
      <c r="C533" s="495" t="s">
        <v>1682</v>
      </c>
      <c r="D533" s="493">
        <v>42761</v>
      </c>
    </row>
    <row r="534" spans="1:4" x14ac:dyDescent="0.25">
      <c r="A534" s="472" t="s">
        <v>3081</v>
      </c>
      <c r="B534" s="473">
        <v>7080</v>
      </c>
      <c r="C534" s="495" t="s">
        <v>1707</v>
      </c>
      <c r="D534" s="493">
        <v>42761</v>
      </c>
    </row>
    <row r="535" spans="1:4" x14ac:dyDescent="0.25">
      <c r="A535" s="472" t="s">
        <v>1715</v>
      </c>
      <c r="B535" s="473">
        <v>7080</v>
      </c>
      <c r="C535" s="495" t="s">
        <v>1717</v>
      </c>
      <c r="D535" s="493">
        <v>42761</v>
      </c>
    </row>
    <row r="536" spans="1:4" x14ac:dyDescent="0.25">
      <c r="A536" s="534" t="s">
        <v>3081</v>
      </c>
      <c r="B536" s="531">
        <v>18880</v>
      </c>
      <c r="C536" s="530" t="s">
        <v>2911</v>
      </c>
      <c r="D536" s="493">
        <v>42761</v>
      </c>
    </row>
    <row r="537" spans="1:4" x14ac:dyDescent="0.25">
      <c r="A537" s="472" t="s">
        <v>3081</v>
      </c>
      <c r="B537" s="473">
        <v>11800</v>
      </c>
      <c r="C537" s="495" t="s">
        <v>1690</v>
      </c>
      <c r="D537" s="493">
        <v>42761</v>
      </c>
    </row>
    <row r="538" spans="1:4" x14ac:dyDescent="0.25">
      <c r="A538" s="472" t="s">
        <v>3081</v>
      </c>
      <c r="B538" s="473">
        <v>17700</v>
      </c>
      <c r="C538" s="495" t="s">
        <v>1705</v>
      </c>
      <c r="D538" s="493">
        <v>42761</v>
      </c>
    </row>
    <row r="539" spans="1:4" x14ac:dyDescent="0.25">
      <c r="A539" s="472" t="s">
        <v>1715</v>
      </c>
      <c r="B539" s="473">
        <v>17700</v>
      </c>
      <c r="C539" s="495" t="s">
        <v>1716</v>
      </c>
      <c r="D539" s="493">
        <v>42761</v>
      </c>
    </row>
    <row r="540" spans="1:4" x14ac:dyDescent="0.25">
      <c r="A540" s="472" t="s">
        <v>3081</v>
      </c>
      <c r="B540" s="473">
        <v>16520</v>
      </c>
      <c r="C540" s="495" t="s">
        <v>1695</v>
      </c>
      <c r="D540" s="493">
        <v>42761</v>
      </c>
    </row>
    <row r="541" spans="1:4" x14ac:dyDescent="0.25">
      <c r="A541" s="472" t="s">
        <v>1719</v>
      </c>
      <c r="B541" s="473">
        <v>59000</v>
      </c>
      <c r="C541" s="495" t="s">
        <v>1720</v>
      </c>
      <c r="D541" s="493">
        <v>42761</v>
      </c>
    </row>
    <row r="542" spans="1:4" x14ac:dyDescent="0.25">
      <c r="A542" s="472" t="s">
        <v>1723</v>
      </c>
      <c r="B542" s="473">
        <v>59000</v>
      </c>
      <c r="C542" s="495" t="s">
        <v>1733</v>
      </c>
      <c r="D542" s="493">
        <v>42761</v>
      </c>
    </row>
    <row r="543" spans="1:4" x14ac:dyDescent="0.25">
      <c r="A543" s="472" t="s">
        <v>3081</v>
      </c>
      <c r="B543" s="473">
        <v>49560</v>
      </c>
      <c r="C543" s="495" t="s">
        <v>1687</v>
      </c>
      <c r="D543" s="493">
        <v>42761</v>
      </c>
    </row>
    <row r="544" spans="1:4" x14ac:dyDescent="0.25">
      <c r="A544" s="472" t="s">
        <v>3076</v>
      </c>
      <c r="B544" s="473">
        <v>59000</v>
      </c>
      <c r="C544" s="495" t="s">
        <v>1700</v>
      </c>
      <c r="D544" s="493">
        <v>42761</v>
      </c>
    </row>
    <row r="545" spans="1:4" x14ac:dyDescent="0.25">
      <c r="A545" s="472" t="s">
        <v>3081</v>
      </c>
      <c r="B545" s="473">
        <v>23600</v>
      </c>
      <c r="C545" s="495" t="s">
        <v>1674</v>
      </c>
      <c r="D545" s="493">
        <v>42761</v>
      </c>
    </row>
    <row r="546" spans="1:4" x14ac:dyDescent="0.25">
      <c r="A546" s="472" t="s">
        <v>3081</v>
      </c>
      <c r="B546" s="473">
        <v>11800</v>
      </c>
      <c r="C546" s="495" t="s">
        <v>1709</v>
      </c>
      <c r="D546" s="493">
        <v>42761</v>
      </c>
    </row>
    <row r="547" spans="1:4" x14ac:dyDescent="0.25">
      <c r="A547" s="467" t="s">
        <v>3086</v>
      </c>
      <c r="B547" s="476">
        <f>SUM(B548:B555)</f>
        <v>3062400.5</v>
      </c>
      <c r="C547" s="512"/>
      <c r="D547" s="513"/>
    </row>
    <row r="548" spans="1:4" x14ac:dyDescent="0.25">
      <c r="A548" s="504" t="s">
        <v>3065</v>
      </c>
      <c r="B548" s="473">
        <v>43008</v>
      </c>
      <c r="C548" s="495" t="s">
        <v>1741</v>
      </c>
      <c r="D548" s="493">
        <v>42550</v>
      </c>
    </row>
    <row r="549" spans="1:4" x14ac:dyDescent="0.25">
      <c r="A549" s="472" t="s">
        <v>1743</v>
      </c>
      <c r="B549" s="473">
        <v>59000</v>
      </c>
      <c r="C549" s="495" t="s">
        <v>1744</v>
      </c>
      <c r="D549" s="493">
        <v>42460</v>
      </c>
    </row>
    <row r="550" spans="1:4" x14ac:dyDescent="0.25">
      <c r="A550" s="491" t="s">
        <v>1550</v>
      </c>
      <c r="B550" s="473">
        <v>162592.20000000001</v>
      </c>
      <c r="C550" s="495" t="s">
        <v>1757</v>
      </c>
      <c r="D550" s="493">
        <v>42549</v>
      </c>
    </row>
    <row r="551" spans="1:4" x14ac:dyDescent="0.25">
      <c r="A551" s="472" t="s">
        <v>1764</v>
      </c>
      <c r="B551" s="473">
        <v>2117800.2999999998</v>
      </c>
      <c r="C551" s="495" t="s">
        <v>1744</v>
      </c>
      <c r="D551" s="493">
        <v>42556</v>
      </c>
    </row>
    <row r="552" spans="1:4" x14ac:dyDescent="0.25">
      <c r="A552" s="472" t="s">
        <v>236</v>
      </c>
      <c r="B552" s="499">
        <v>200000</v>
      </c>
      <c r="C552" s="495" t="s">
        <v>240</v>
      </c>
      <c r="D552" s="493">
        <v>42702</v>
      </c>
    </row>
    <row r="553" spans="1:4" x14ac:dyDescent="0.25">
      <c r="A553" s="472" t="s">
        <v>236</v>
      </c>
      <c r="B553" s="499">
        <v>300000</v>
      </c>
      <c r="C553" s="495" t="s">
        <v>237</v>
      </c>
      <c r="D553" s="493">
        <v>42702</v>
      </c>
    </row>
    <row r="554" spans="1:4" x14ac:dyDescent="0.25">
      <c r="A554" s="472" t="s">
        <v>236</v>
      </c>
      <c r="B554" s="473">
        <v>100000</v>
      </c>
      <c r="C554" s="495" t="s">
        <v>1746</v>
      </c>
      <c r="D554" s="493">
        <v>42534</v>
      </c>
    </row>
    <row r="555" spans="1:4" x14ac:dyDescent="0.25">
      <c r="A555" s="538" t="s">
        <v>1768</v>
      </c>
      <c r="B555" s="515">
        <v>80000</v>
      </c>
      <c r="C555" s="516" t="s">
        <v>1769</v>
      </c>
      <c r="D555" s="484">
        <v>42608</v>
      </c>
    </row>
    <row r="556" spans="1:4" ht="25.5" x14ac:dyDescent="0.25">
      <c r="A556" s="467" t="s">
        <v>1771</v>
      </c>
      <c r="B556" s="529">
        <f>SUM(B557)</f>
        <v>635618.80000000005</v>
      </c>
      <c r="C556" s="516"/>
      <c r="D556" s="484"/>
    </row>
    <row r="557" spans="1:4" x14ac:dyDescent="0.25">
      <c r="A557" s="472" t="s">
        <v>1772</v>
      </c>
      <c r="B557" s="473">
        <v>635618.80000000005</v>
      </c>
      <c r="C557" s="489" t="s">
        <v>378</v>
      </c>
      <c r="D557" s="493">
        <v>42510</v>
      </c>
    </row>
    <row r="558" spans="1:4" x14ac:dyDescent="0.25">
      <c r="A558" s="467" t="s">
        <v>1774</v>
      </c>
      <c r="B558" s="476">
        <f>SUM(B559:B595)</f>
        <v>25858994.939999998</v>
      </c>
      <c r="C558" s="489"/>
      <c r="D558" s="493"/>
    </row>
    <row r="559" spans="1:4" x14ac:dyDescent="0.25">
      <c r="A559" s="472" t="s">
        <v>1829</v>
      </c>
      <c r="B559" s="473">
        <v>1170125</v>
      </c>
      <c r="C559" s="489" t="s">
        <v>1830</v>
      </c>
      <c r="D559" s="526">
        <v>41890</v>
      </c>
    </row>
    <row r="560" spans="1:4" x14ac:dyDescent="0.25">
      <c r="A560" s="472" t="s">
        <v>3087</v>
      </c>
      <c r="B560" s="473">
        <v>660800</v>
      </c>
      <c r="C560" s="489" t="s">
        <v>400</v>
      </c>
      <c r="D560" s="526">
        <v>42461</v>
      </c>
    </row>
    <row r="561" spans="1:4" x14ac:dyDescent="0.25">
      <c r="A561" s="472" t="s">
        <v>3087</v>
      </c>
      <c r="B561" s="473">
        <v>94400</v>
      </c>
      <c r="C561" s="489" t="s">
        <v>1811</v>
      </c>
      <c r="D561" s="526">
        <v>42542</v>
      </c>
    </row>
    <row r="562" spans="1:4" x14ac:dyDescent="0.25">
      <c r="A562" s="472" t="s">
        <v>1806</v>
      </c>
      <c r="B562" s="473">
        <v>399784</v>
      </c>
      <c r="C562" s="489" t="s">
        <v>47</v>
      </c>
      <c r="D562" s="526">
        <v>42538</v>
      </c>
    </row>
    <row r="563" spans="1:4" x14ac:dyDescent="0.25">
      <c r="A563" s="472" t="s">
        <v>1806</v>
      </c>
      <c r="B563" s="468">
        <v>399784</v>
      </c>
      <c r="C563" s="525" t="s">
        <v>2948</v>
      </c>
      <c r="D563" s="537">
        <v>42538</v>
      </c>
    </row>
    <row r="564" spans="1:4" x14ac:dyDescent="0.25">
      <c r="A564" s="472" t="s">
        <v>3088</v>
      </c>
      <c r="B564" s="473">
        <v>442700</v>
      </c>
      <c r="C564" s="489" t="s">
        <v>1844</v>
      </c>
      <c r="D564" s="526">
        <v>42590</v>
      </c>
    </row>
    <row r="565" spans="1:4" x14ac:dyDescent="0.25">
      <c r="A565" s="472" t="s">
        <v>1818</v>
      </c>
      <c r="B565" s="473">
        <v>461232.5</v>
      </c>
      <c r="C565" s="489" t="s">
        <v>1819</v>
      </c>
      <c r="D565" s="526">
        <v>42608</v>
      </c>
    </row>
    <row r="566" spans="1:4" x14ac:dyDescent="0.25">
      <c r="A566" s="472" t="s">
        <v>1821</v>
      </c>
      <c r="B566" s="473">
        <v>601800</v>
      </c>
      <c r="C566" s="489" t="s">
        <v>409</v>
      </c>
      <c r="D566" s="526">
        <v>42611</v>
      </c>
    </row>
    <row r="567" spans="1:4" ht="25.5" x14ac:dyDescent="0.25">
      <c r="A567" s="491" t="s">
        <v>3089</v>
      </c>
      <c r="B567" s="499">
        <v>6838172</v>
      </c>
      <c r="C567" s="528" t="s">
        <v>2981</v>
      </c>
      <c r="D567" s="526">
        <v>42611</v>
      </c>
    </row>
    <row r="568" spans="1:4" ht="25.5" x14ac:dyDescent="0.25">
      <c r="A568" s="472" t="s">
        <v>246</v>
      </c>
      <c r="B568" s="499">
        <f>14040*1.18</f>
        <v>16567.2</v>
      </c>
      <c r="C568" s="489" t="s">
        <v>247</v>
      </c>
      <c r="D568" s="484">
        <v>42629</v>
      </c>
    </row>
    <row r="569" spans="1:4" x14ac:dyDescent="0.25">
      <c r="A569" s="501" t="s">
        <v>3090</v>
      </c>
      <c r="B569" s="499">
        <v>182900</v>
      </c>
      <c r="C569" s="503" t="s">
        <v>258</v>
      </c>
      <c r="D569" s="517">
        <v>42678</v>
      </c>
    </row>
    <row r="570" spans="1:4" ht="25.5" x14ac:dyDescent="0.25">
      <c r="A570" s="501" t="s">
        <v>3092</v>
      </c>
      <c r="B570" s="499">
        <v>32200</v>
      </c>
      <c r="C570" s="503" t="s">
        <v>261</v>
      </c>
      <c r="D570" s="517">
        <v>42712</v>
      </c>
    </row>
    <row r="571" spans="1:4" ht="25.5" x14ac:dyDescent="0.25">
      <c r="A571" s="472" t="s">
        <v>243</v>
      </c>
      <c r="B571" s="499">
        <v>2039134.51</v>
      </c>
      <c r="C571" s="489" t="s">
        <v>244</v>
      </c>
      <c r="D571" s="484">
        <v>42769</v>
      </c>
    </row>
    <row r="572" spans="1:4" x14ac:dyDescent="0.25">
      <c r="A572" s="472" t="s">
        <v>250</v>
      </c>
      <c r="B572" s="499">
        <v>275000</v>
      </c>
      <c r="C572" s="489" t="s">
        <v>251</v>
      </c>
      <c r="D572" s="526">
        <v>42774</v>
      </c>
    </row>
    <row r="573" spans="1:4" ht="25.5" x14ac:dyDescent="0.25">
      <c r="A573" s="472" t="s">
        <v>3094</v>
      </c>
      <c r="B573" s="499">
        <v>236000</v>
      </c>
      <c r="C573" s="489" t="s">
        <v>255</v>
      </c>
      <c r="D573" s="526">
        <v>42775</v>
      </c>
    </row>
    <row r="574" spans="1:4" x14ac:dyDescent="0.25">
      <c r="A574" s="491" t="s">
        <v>1775</v>
      </c>
      <c r="B574" s="473">
        <v>298954</v>
      </c>
      <c r="C574" s="489" t="s">
        <v>1776</v>
      </c>
      <c r="D574" s="526">
        <v>42082</v>
      </c>
    </row>
    <row r="575" spans="1:4" x14ac:dyDescent="0.25">
      <c r="A575" s="522" t="s">
        <v>3095</v>
      </c>
      <c r="B575" s="502">
        <v>1185067</v>
      </c>
      <c r="C575" s="503" t="s">
        <v>1784</v>
      </c>
      <c r="D575" s="487">
        <v>42240</v>
      </c>
    </row>
    <row r="576" spans="1:4" x14ac:dyDescent="0.25">
      <c r="A576" s="491" t="s">
        <v>1786</v>
      </c>
      <c r="B576" s="473">
        <v>318010</v>
      </c>
      <c r="C576" s="489" t="s">
        <v>1787</v>
      </c>
      <c r="D576" s="526">
        <v>42290</v>
      </c>
    </row>
    <row r="577" spans="1:4" x14ac:dyDescent="0.25">
      <c r="A577" s="472" t="s">
        <v>1852</v>
      </c>
      <c r="B577" s="473">
        <v>147500</v>
      </c>
      <c r="C577" s="489" t="s">
        <v>400</v>
      </c>
      <c r="D577" s="526">
        <v>42325</v>
      </c>
    </row>
    <row r="578" spans="1:4" x14ac:dyDescent="0.25">
      <c r="A578" s="491" t="s">
        <v>1790</v>
      </c>
      <c r="B578" s="473">
        <v>1578121.38</v>
      </c>
      <c r="C578" s="489" t="s">
        <v>1791</v>
      </c>
      <c r="D578" s="526">
        <v>42340</v>
      </c>
    </row>
    <row r="579" spans="1:4" ht="25.5" x14ac:dyDescent="0.25">
      <c r="A579" s="491" t="s">
        <v>3091</v>
      </c>
      <c r="B579" s="473">
        <v>156428.51999999999</v>
      </c>
      <c r="C579" s="489" t="s">
        <v>1795</v>
      </c>
      <c r="D579" s="526">
        <v>42341</v>
      </c>
    </row>
    <row r="580" spans="1:4" x14ac:dyDescent="0.25">
      <c r="A580" s="491" t="s">
        <v>1797</v>
      </c>
      <c r="B580" s="473">
        <v>200600</v>
      </c>
      <c r="C580" s="489" t="s">
        <v>1798</v>
      </c>
      <c r="D580" s="526">
        <v>42345</v>
      </c>
    </row>
    <row r="581" spans="1:4" x14ac:dyDescent="0.25">
      <c r="A581" s="491" t="s">
        <v>1800</v>
      </c>
      <c r="B581" s="473">
        <v>1180000</v>
      </c>
      <c r="C581" s="489" t="s">
        <v>1075</v>
      </c>
      <c r="D581" s="526">
        <v>42352</v>
      </c>
    </row>
    <row r="582" spans="1:4" x14ac:dyDescent="0.25">
      <c r="A582" s="472" t="s">
        <v>1832</v>
      </c>
      <c r="B582" s="473">
        <v>401200</v>
      </c>
      <c r="C582" s="489" t="s">
        <v>1833</v>
      </c>
      <c r="D582" s="526">
        <v>42481</v>
      </c>
    </row>
    <row r="583" spans="1:4" ht="25.5" x14ac:dyDescent="0.25">
      <c r="A583" s="472" t="s">
        <v>3094</v>
      </c>
      <c r="B583" s="473">
        <v>118000</v>
      </c>
      <c r="C583" s="489" t="s">
        <v>1825</v>
      </c>
      <c r="D583" s="526">
        <v>42486</v>
      </c>
    </row>
    <row r="584" spans="1:4" x14ac:dyDescent="0.25">
      <c r="A584" s="491" t="s">
        <v>3083</v>
      </c>
      <c r="B584" s="473">
        <v>472000</v>
      </c>
      <c r="C584" s="489" t="s">
        <v>1805</v>
      </c>
      <c r="D584" s="526">
        <v>42527</v>
      </c>
    </row>
    <row r="585" spans="1:4" x14ac:dyDescent="0.25">
      <c r="A585" s="472" t="s">
        <v>1808</v>
      </c>
      <c r="B585" s="473">
        <v>81774</v>
      </c>
      <c r="C585" s="489" t="s">
        <v>1744</v>
      </c>
      <c r="D585" s="526">
        <v>42538</v>
      </c>
    </row>
    <row r="586" spans="1:4" ht="25.5" x14ac:dyDescent="0.25">
      <c r="A586" s="472" t="s">
        <v>3094</v>
      </c>
      <c r="B586" s="473">
        <v>118000</v>
      </c>
      <c r="C586" s="489" t="s">
        <v>1823</v>
      </c>
      <c r="D586" s="526">
        <v>42550</v>
      </c>
    </row>
    <row r="587" spans="1:4" x14ac:dyDescent="0.25">
      <c r="A587" s="491" t="s">
        <v>1864</v>
      </c>
      <c r="B587" s="473">
        <v>136290</v>
      </c>
      <c r="C587" s="489" t="s">
        <v>1865</v>
      </c>
      <c r="D587" s="526">
        <v>42569</v>
      </c>
    </row>
    <row r="588" spans="1:4" x14ac:dyDescent="0.25">
      <c r="A588" s="472" t="s">
        <v>1847</v>
      </c>
      <c r="B588" s="473">
        <v>432000</v>
      </c>
      <c r="C588" s="489" t="s">
        <v>1848</v>
      </c>
      <c r="D588" s="526">
        <v>42586</v>
      </c>
    </row>
    <row r="589" spans="1:4" ht="25.5" x14ac:dyDescent="0.25">
      <c r="A589" s="472" t="s">
        <v>3094</v>
      </c>
      <c r="B589" s="468">
        <v>118000</v>
      </c>
      <c r="C589" s="525" t="s">
        <v>2949</v>
      </c>
      <c r="D589" s="537">
        <v>42716</v>
      </c>
    </row>
    <row r="590" spans="1:4" ht="25.5" x14ac:dyDescent="0.25">
      <c r="A590" s="472" t="s">
        <v>3094</v>
      </c>
      <c r="B590" s="473">
        <v>118000</v>
      </c>
      <c r="C590" s="489" t="s">
        <v>1827</v>
      </c>
      <c r="D590" s="526">
        <v>42604</v>
      </c>
    </row>
    <row r="591" spans="1:4" x14ac:dyDescent="0.25">
      <c r="A591" s="472" t="s">
        <v>1814</v>
      </c>
      <c r="B591" s="473">
        <v>1036040</v>
      </c>
      <c r="C591" s="489" t="s">
        <v>1815</v>
      </c>
      <c r="D591" s="526">
        <v>42601</v>
      </c>
    </row>
    <row r="592" spans="1:4" x14ac:dyDescent="0.25">
      <c r="A592" s="472" t="s">
        <v>1839</v>
      </c>
      <c r="B592" s="473">
        <v>637908</v>
      </c>
      <c r="C592" s="489" t="s">
        <v>1840</v>
      </c>
      <c r="D592" s="526">
        <v>42607</v>
      </c>
    </row>
    <row r="593" spans="1:4" ht="25.5" x14ac:dyDescent="0.25">
      <c r="A593" s="472" t="s">
        <v>3094</v>
      </c>
      <c r="B593" s="473">
        <v>118000</v>
      </c>
      <c r="C593" s="489" t="s">
        <v>1850</v>
      </c>
      <c r="D593" s="526">
        <v>42612</v>
      </c>
    </row>
    <row r="594" spans="1:4" x14ac:dyDescent="0.25">
      <c r="A594" s="472" t="s">
        <v>1839</v>
      </c>
      <c r="B594" s="473">
        <v>2891000</v>
      </c>
      <c r="C594" s="489" t="s">
        <v>1842</v>
      </c>
      <c r="D594" s="526">
        <v>42621</v>
      </c>
    </row>
    <row r="595" spans="1:4" x14ac:dyDescent="0.25">
      <c r="A595" s="472" t="s">
        <v>1836</v>
      </c>
      <c r="B595" s="473">
        <v>265502.83</v>
      </c>
      <c r="C595" s="489" t="s">
        <v>1837</v>
      </c>
      <c r="D595" s="526">
        <v>42622</v>
      </c>
    </row>
    <row r="596" spans="1:4" x14ac:dyDescent="0.25">
      <c r="A596" s="467" t="s">
        <v>3096</v>
      </c>
      <c r="B596" s="476">
        <f>SUM(B597:B598)</f>
        <v>42001251.079999998</v>
      </c>
      <c r="C596" s="477"/>
      <c r="D596" s="513"/>
    </row>
    <row r="597" spans="1:4" ht="25.5" x14ac:dyDescent="0.25">
      <c r="A597" s="491" t="s">
        <v>3097</v>
      </c>
      <c r="B597" s="473">
        <v>29189906.050000001</v>
      </c>
      <c r="C597" s="489" t="s">
        <v>3011</v>
      </c>
      <c r="D597" s="526">
        <v>42577</v>
      </c>
    </row>
    <row r="598" spans="1:4" ht="25.5" x14ac:dyDescent="0.25">
      <c r="A598" s="491" t="s">
        <v>3097</v>
      </c>
      <c r="B598" s="473">
        <v>12811345.029999999</v>
      </c>
      <c r="C598" s="489" t="s">
        <v>1869</v>
      </c>
      <c r="D598" s="526">
        <v>42577</v>
      </c>
    </row>
    <row r="599" spans="1:4" x14ac:dyDescent="0.25">
      <c r="A599" s="467" t="s">
        <v>1871</v>
      </c>
      <c r="B599" s="476">
        <f>SUM(B600:B694)</f>
        <v>14061195.184000002</v>
      </c>
      <c r="C599" s="489"/>
      <c r="D599" s="526"/>
    </row>
    <row r="600" spans="1:4" ht="25.5" x14ac:dyDescent="0.25">
      <c r="A600" s="472" t="s">
        <v>1128</v>
      </c>
      <c r="B600" s="515">
        <f>53700*1.18</f>
        <v>63366</v>
      </c>
      <c r="C600" s="489" t="s">
        <v>1129</v>
      </c>
      <c r="D600" s="518">
        <v>41672</v>
      </c>
    </row>
    <row r="601" spans="1:4" x14ac:dyDescent="0.25">
      <c r="A601" s="504" t="s">
        <v>1321</v>
      </c>
      <c r="B601" s="473">
        <v>176056</v>
      </c>
      <c r="C601" s="503" t="s">
        <v>406</v>
      </c>
      <c r="D601" s="517">
        <v>42237</v>
      </c>
    </row>
    <row r="602" spans="1:4" x14ac:dyDescent="0.25">
      <c r="A602" s="501" t="s">
        <v>3058</v>
      </c>
      <c r="B602" s="473">
        <v>490880</v>
      </c>
      <c r="C602" s="503" t="s">
        <v>409</v>
      </c>
      <c r="D602" s="517">
        <v>42306</v>
      </c>
    </row>
    <row r="603" spans="1:4" x14ac:dyDescent="0.25">
      <c r="A603" s="491" t="s">
        <v>1550</v>
      </c>
      <c r="B603" s="473">
        <v>246856</v>
      </c>
      <c r="C603" s="503" t="s">
        <v>1877</v>
      </c>
      <c r="D603" s="517">
        <v>42326</v>
      </c>
    </row>
    <row r="604" spans="1:4" x14ac:dyDescent="0.25">
      <c r="A604" s="472" t="s">
        <v>1267</v>
      </c>
      <c r="B604" s="473">
        <f>270022.8*1.18</f>
        <v>318626.90399999998</v>
      </c>
      <c r="C604" s="489" t="s">
        <v>1268</v>
      </c>
      <c r="D604" s="526">
        <v>42417</v>
      </c>
    </row>
    <row r="605" spans="1:4" x14ac:dyDescent="0.25">
      <c r="A605" s="504" t="s">
        <v>1267</v>
      </c>
      <c r="B605" s="473">
        <v>130000.33</v>
      </c>
      <c r="C605" s="503" t="s">
        <v>1883</v>
      </c>
      <c r="D605" s="517">
        <v>42433</v>
      </c>
    </row>
    <row r="606" spans="1:4" x14ac:dyDescent="0.25">
      <c r="A606" s="501" t="s">
        <v>282</v>
      </c>
      <c r="B606" s="515">
        <f>337100*1.18</f>
        <v>397778</v>
      </c>
      <c r="C606" s="489" t="s">
        <v>1274</v>
      </c>
      <c r="D606" s="518">
        <v>42436</v>
      </c>
    </row>
    <row r="607" spans="1:4" x14ac:dyDescent="0.25">
      <c r="A607" s="504" t="s">
        <v>1168</v>
      </c>
      <c r="B607" s="473">
        <v>50716.4</v>
      </c>
      <c r="C607" s="489" t="s">
        <v>1900</v>
      </c>
      <c r="D607" s="493">
        <v>42570</v>
      </c>
    </row>
    <row r="608" spans="1:4" ht="25.5" x14ac:dyDescent="0.25">
      <c r="A608" s="504" t="s">
        <v>1168</v>
      </c>
      <c r="B608" s="473">
        <v>59029.5</v>
      </c>
      <c r="C608" s="503" t="s">
        <v>1324</v>
      </c>
      <c r="D608" s="517">
        <v>42570</v>
      </c>
    </row>
    <row r="609" spans="1:4" ht="25.5" x14ac:dyDescent="0.25">
      <c r="A609" s="472" t="s">
        <v>1277</v>
      </c>
      <c r="B609" s="473">
        <v>7422.2</v>
      </c>
      <c r="C609" s="489" t="s">
        <v>1283</v>
      </c>
      <c r="D609" s="493">
        <v>42622</v>
      </c>
    </row>
    <row r="610" spans="1:4" ht="25.5" x14ac:dyDescent="0.25">
      <c r="A610" s="472" t="s">
        <v>1277</v>
      </c>
      <c r="B610" s="473">
        <v>25387.7</v>
      </c>
      <c r="C610" s="489" t="s">
        <v>1284</v>
      </c>
      <c r="D610" s="493">
        <v>42473</v>
      </c>
    </row>
    <row r="611" spans="1:4" x14ac:dyDescent="0.25">
      <c r="A611" s="472" t="s">
        <v>1277</v>
      </c>
      <c r="B611" s="515">
        <v>49147</v>
      </c>
      <c r="C611" s="516" t="s">
        <v>1888</v>
      </c>
      <c r="D611" s="484">
        <v>42419</v>
      </c>
    </row>
    <row r="612" spans="1:4" x14ac:dyDescent="0.25">
      <c r="A612" s="501" t="s">
        <v>1288</v>
      </c>
      <c r="B612" s="515">
        <f>23130*1.18</f>
        <v>27293.399999999998</v>
      </c>
      <c r="C612" s="489" t="s">
        <v>1289</v>
      </c>
      <c r="D612" s="518">
        <v>42510</v>
      </c>
    </row>
    <row r="613" spans="1:4" x14ac:dyDescent="0.25">
      <c r="A613" s="472" t="s">
        <v>1304</v>
      </c>
      <c r="B613" s="473">
        <f>15600*1.18</f>
        <v>18408</v>
      </c>
      <c r="C613" s="503" t="s">
        <v>1307</v>
      </c>
      <c r="D613" s="517">
        <v>42538</v>
      </c>
    </row>
    <row r="614" spans="1:4" x14ac:dyDescent="0.25">
      <c r="A614" s="514" t="s">
        <v>1111</v>
      </c>
      <c r="B614" s="515">
        <f>33750*1.18</f>
        <v>39825</v>
      </c>
      <c r="C614" s="516" t="s">
        <v>1166</v>
      </c>
      <c r="D614" s="484">
        <v>42542</v>
      </c>
    </row>
    <row r="615" spans="1:4" x14ac:dyDescent="0.25">
      <c r="A615" s="472" t="s">
        <v>1360</v>
      </c>
      <c r="B615" s="515">
        <v>77738.399999999994</v>
      </c>
      <c r="C615" s="489" t="s">
        <v>1895</v>
      </c>
      <c r="D615" s="518">
        <v>42545</v>
      </c>
    </row>
    <row r="616" spans="1:4" x14ac:dyDescent="0.25">
      <c r="A616" s="514" t="s">
        <v>1111</v>
      </c>
      <c r="B616" s="473">
        <f>33750*1.18</f>
        <v>39825</v>
      </c>
      <c r="C616" s="489" t="s">
        <v>1887</v>
      </c>
      <c r="D616" s="493">
        <v>42556</v>
      </c>
    </row>
    <row r="617" spans="1:4" x14ac:dyDescent="0.25">
      <c r="A617" s="514" t="s">
        <v>1111</v>
      </c>
      <c r="B617" s="473">
        <v>6608</v>
      </c>
      <c r="C617" s="489" t="s">
        <v>1145</v>
      </c>
      <c r="D617" s="493">
        <v>42646</v>
      </c>
    </row>
    <row r="618" spans="1:4" x14ac:dyDescent="0.25">
      <c r="A618" s="504" t="s">
        <v>1179</v>
      </c>
      <c r="B618" s="473">
        <v>6608</v>
      </c>
      <c r="C618" s="503" t="s">
        <v>1180</v>
      </c>
      <c r="D618" s="517">
        <v>42646</v>
      </c>
    </row>
    <row r="619" spans="1:4" x14ac:dyDescent="0.25">
      <c r="A619" s="504" t="s">
        <v>1179</v>
      </c>
      <c r="B619" s="473">
        <v>28320</v>
      </c>
      <c r="C619" s="474" t="s">
        <v>2951</v>
      </c>
      <c r="D619" s="475">
        <v>42572</v>
      </c>
    </row>
    <row r="620" spans="1:4" ht="25.5" x14ac:dyDescent="0.25">
      <c r="A620" s="472" t="s">
        <v>1304</v>
      </c>
      <c r="B620" s="473">
        <f>152625*1.18</f>
        <v>180097.5</v>
      </c>
      <c r="C620" s="489" t="s">
        <v>1305</v>
      </c>
      <c r="D620" s="493">
        <v>42583</v>
      </c>
    </row>
    <row r="621" spans="1:4" x14ac:dyDescent="0.25">
      <c r="A621" s="514" t="s">
        <v>1111</v>
      </c>
      <c r="B621" s="515">
        <f>23625*1.18</f>
        <v>27877.5</v>
      </c>
      <c r="C621" s="516" t="s">
        <v>1112</v>
      </c>
      <c r="D621" s="484">
        <v>42583</v>
      </c>
    </row>
    <row r="622" spans="1:4" ht="25.5" x14ac:dyDescent="0.25">
      <c r="A622" s="504" t="s">
        <v>1321</v>
      </c>
      <c r="B622" s="473">
        <f>45742.5*1.18</f>
        <v>53976.149999999994</v>
      </c>
      <c r="C622" s="489" t="s">
        <v>1907</v>
      </c>
      <c r="D622" s="526">
        <v>42611</v>
      </c>
    </row>
    <row r="623" spans="1:4" ht="25.5" x14ac:dyDescent="0.25">
      <c r="A623" s="504" t="s">
        <v>1321</v>
      </c>
      <c r="B623" s="473">
        <f>48592.5*1.18</f>
        <v>57339.149999999994</v>
      </c>
      <c r="C623" s="489" t="s">
        <v>1357</v>
      </c>
      <c r="D623" s="526">
        <v>42612</v>
      </c>
    </row>
    <row r="624" spans="1:4" x14ac:dyDescent="0.25">
      <c r="A624" s="514" t="s">
        <v>1111</v>
      </c>
      <c r="B624" s="515">
        <v>19470</v>
      </c>
      <c r="C624" s="489" t="s">
        <v>1147</v>
      </c>
      <c r="D624" s="518">
        <v>42643</v>
      </c>
    </row>
    <row r="625" spans="1:4" ht="25.5" x14ac:dyDescent="0.25">
      <c r="A625" s="514" t="s">
        <v>1111</v>
      </c>
      <c r="B625" s="515">
        <v>17700</v>
      </c>
      <c r="C625" s="489" t="s">
        <v>1190</v>
      </c>
      <c r="D625" s="518">
        <v>42643</v>
      </c>
    </row>
    <row r="626" spans="1:4" x14ac:dyDescent="0.25">
      <c r="A626" s="514" t="s">
        <v>1111</v>
      </c>
      <c r="B626" s="515">
        <v>27877.5</v>
      </c>
      <c r="C626" s="516" t="s">
        <v>1904</v>
      </c>
      <c r="D626" s="484">
        <v>42646</v>
      </c>
    </row>
    <row r="627" spans="1:4" ht="25.5" x14ac:dyDescent="0.25">
      <c r="A627" s="504" t="s">
        <v>278</v>
      </c>
      <c r="B627" s="473">
        <f>11100*1.18</f>
        <v>13098</v>
      </c>
      <c r="C627" s="489" t="s">
        <v>1368</v>
      </c>
      <c r="D627" s="493">
        <v>42697</v>
      </c>
    </row>
    <row r="628" spans="1:4" x14ac:dyDescent="0.25">
      <c r="A628" s="504" t="s">
        <v>278</v>
      </c>
      <c r="B628" s="473">
        <v>4160688.8</v>
      </c>
      <c r="C628" s="489" t="s">
        <v>1928</v>
      </c>
      <c r="D628" s="493">
        <v>42724</v>
      </c>
    </row>
    <row r="629" spans="1:4" x14ac:dyDescent="0.25">
      <c r="A629" s="504" t="s">
        <v>1923</v>
      </c>
      <c r="B629" s="473">
        <v>110330</v>
      </c>
      <c r="C629" s="489" t="s">
        <v>1924</v>
      </c>
      <c r="D629" s="493">
        <v>42725</v>
      </c>
    </row>
    <row r="630" spans="1:4" x14ac:dyDescent="0.25">
      <c r="A630" s="504" t="s">
        <v>1923</v>
      </c>
      <c r="B630" s="473">
        <v>56935</v>
      </c>
      <c r="C630" s="489" t="s">
        <v>1930</v>
      </c>
      <c r="D630" s="493">
        <v>42740</v>
      </c>
    </row>
    <row r="631" spans="1:4" x14ac:dyDescent="0.25">
      <c r="A631" s="504" t="s">
        <v>1923</v>
      </c>
      <c r="B631" s="473">
        <v>96701</v>
      </c>
      <c r="C631" s="489" t="s">
        <v>1939</v>
      </c>
      <c r="D631" s="493">
        <v>42753</v>
      </c>
    </row>
    <row r="632" spans="1:4" x14ac:dyDescent="0.25">
      <c r="A632" s="504" t="s">
        <v>1923</v>
      </c>
      <c r="B632" s="473">
        <v>130714.5</v>
      </c>
      <c r="C632" s="489" t="s">
        <v>1950</v>
      </c>
      <c r="D632" s="493">
        <v>42755</v>
      </c>
    </row>
    <row r="633" spans="1:4" x14ac:dyDescent="0.25">
      <c r="A633" s="504" t="s">
        <v>1923</v>
      </c>
      <c r="B633" s="473">
        <v>214156.19</v>
      </c>
      <c r="C633" s="489" t="s">
        <v>1947</v>
      </c>
      <c r="D633" s="493">
        <v>42760</v>
      </c>
    </row>
    <row r="634" spans="1:4" x14ac:dyDescent="0.25">
      <c r="A634" s="504" t="s">
        <v>282</v>
      </c>
      <c r="B634" s="473">
        <v>63806.14</v>
      </c>
      <c r="C634" s="489" t="s">
        <v>1941</v>
      </c>
      <c r="D634" s="493">
        <v>42753</v>
      </c>
    </row>
    <row r="635" spans="1:4" x14ac:dyDescent="0.25">
      <c r="A635" s="504" t="s">
        <v>3065</v>
      </c>
      <c r="B635" s="473">
        <v>41710</v>
      </c>
      <c r="C635" s="489" t="s">
        <v>1914</v>
      </c>
      <c r="D635" s="493">
        <v>42753</v>
      </c>
    </row>
    <row r="636" spans="1:4" x14ac:dyDescent="0.25">
      <c r="A636" s="472" t="s">
        <v>274</v>
      </c>
      <c r="B636" s="527">
        <v>78033.399999999994</v>
      </c>
      <c r="C636" s="528" t="s">
        <v>2982</v>
      </c>
      <c r="D636" s="518">
        <v>42795</v>
      </c>
    </row>
    <row r="637" spans="1:4" x14ac:dyDescent="0.25">
      <c r="A637" s="501" t="s">
        <v>2983</v>
      </c>
      <c r="B637" s="527">
        <v>446624.62</v>
      </c>
      <c r="C637" s="528" t="s">
        <v>2984</v>
      </c>
      <c r="D637" s="493">
        <v>42753</v>
      </c>
    </row>
    <row r="638" spans="1:4" x14ac:dyDescent="0.25">
      <c r="A638" s="501" t="s">
        <v>2983</v>
      </c>
      <c r="B638" s="527">
        <v>400108</v>
      </c>
      <c r="C638" s="528" t="s">
        <v>2985</v>
      </c>
      <c r="D638" s="493">
        <v>42753</v>
      </c>
    </row>
    <row r="639" spans="1:4" x14ac:dyDescent="0.25">
      <c r="A639" s="501" t="s">
        <v>2983</v>
      </c>
      <c r="B639" s="527">
        <v>490343.97</v>
      </c>
      <c r="C639" s="528" t="s">
        <v>2986</v>
      </c>
      <c r="D639" s="493">
        <v>42753</v>
      </c>
    </row>
    <row r="640" spans="1:4" x14ac:dyDescent="0.25">
      <c r="A640" s="504" t="s">
        <v>278</v>
      </c>
      <c r="B640" s="499">
        <v>96996</v>
      </c>
      <c r="C640" s="528" t="s">
        <v>2987</v>
      </c>
      <c r="D640" s="493">
        <v>42753</v>
      </c>
    </row>
    <row r="641" spans="1:4" x14ac:dyDescent="0.25">
      <c r="A641" s="504" t="s">
        <v>3065</v>
      </c>
      <c r="B641" s="499">
        <v>96618.4</v>
      </c>
      <c r="C641" s="489" t="s">
        <v>205</v>
      </c>
      <c r="D641" s="493">
        <v>42717</v>
      </c>
    </row>
    <row r="642" spans="1:4" x14ac:dyDescent="0.25">
      <c r="A642" s="472" t="s">
        <v>107</v>
      </c>
      <c r="B642" s="499">
        <v>28143</v>
      </c>
      <c r="C642" s="489" t="s">
        <v>264</v>
      </c>
      <c r="D642" s="493">
        <v>42725</v>
      </c>
    </row>
    <row r="643" spans="1:4" x14ac:dyDescent="0.25">
      <c r="A643" s="504" t="s">
        <v>267</v>
      </c>
      <c r="B643" s="499">
        <v>41354.06</v>
      </c>
      <c r="C643" s="489" t="s">
        <v>268</v>
      </c>
      <c r="D643" s="493">
        <v>42725</v>
      </c>
    </row>
    <row r="644" spans="1:4" x14ac:dyDescent="0.25">
      <c r="A644" s="472" t="s">
        <v>107</v>
      </c>
      <c r="B644" s="499">
        <v>32981</v>
      </c>
      <c r="C644" s="489" t="s">
        <v>271</v>
      </c>
      <c r="D644" s="493">
        <v>42732</v>
      </c>
    </row>
    <row r="645" spans="1:4" x14ac:dyDescent="0.25">
      <c r="A645" s="504" t="s">
        <v>274</v>
      </c>
      <c r="B645" s="499">
        <v>496662</v>
      </c>
      <c r="C645" s="489" t="s">
        <v>275</v>
      </c>
      <c r="D645" s="493">
        <v>42741</v>
      </c>
    </row>
    <row r="646" spans="1:4" x14ac:dyDescent="0.25">
      <c r="A646" s="504" t="s">
        <v>278</v>
      </c>
      <c r="B646" s="499">
        <v>29854</v>
      </c>
      <c r="C646" s="489" t="s">
        <v>279</v>
      </c>
      <c r="D646" s="493">
        <v>42746</v>
      </c>
    </row>
    <row r="647" spans="1:4" x14ac:dyDescent="0.25">
      <c r="A647" s="504" t="s">
        <v>282</v>
      </c>
      <c r="B647" s="499">
        <v>95237.8</v>
      </c>
      <c r="C647" s="489" t="s">
        <v>285</v>
      </c>
      <c r="D647" s="493">
        <v>42753</v>
      </c>
    </row>
    <row r="648" spans="1:4" x14ac:dyDescent="0.25">
      <c r="A648" s="504" t="s">
        <v>282</v>
      </c>
      <c r="B648" s="499">
        <v>96376.5</v>
      </c>
      <c r="C648" s="489" t="s">
        <v>283</v>
      </c>
      <c r="D648" s="493">
        <v>42753</v>
      </c>
    </row>
    <row r="649" spans="1:4" x14ac:dyDescent="0.25">
      <c r="A649" s="504" t="s">
        <v>278</v>
      </c>
      <c r="B649" s="499">
        <v>50000</v>
      </c>
      <c r="C649" s="489" t="s">
        <v>291</v>
      </c>
      <c r="D649" s="493">
        <v>42762</v>
      </c>
    </row>
    <row r="650" spans="1:4" x14ac:dyDescent="0.25">
      <c r="A650" s="504" t="s">
        <v>278</v>
      </c>
      <c r="B650" s="499">
        <v>230808</v>
      </c>
      <c r="C650" s="489" t="s">
        <v>288</v>
      </c>
      <c r="D650" s="493">
        <v>42769</v>
      </c>
    </row>
    <row r="651" spans="1:4" ht="25.5" x14ac:dyDescent="0.25">
      <c r="A651" s="491" t="s">
        <v>3040</v>
      </c>
      <c r="B651" s="499">
        <v>257000</v>
      </c>
      <c r="C651" s="503" t="s">
        <v>95</v>
      </c>
      <c r="D651" s="517">
        <v>42782</v>
      </c>
    </row>
    <row r="652" spans="1:4" x14ac:dyDescent="0.25">
      <c r="A652" s="501" t="s">
        <v>282</v>
      </c>
      <c r="B652" s="473">
        <v>17400</v>
      </c>
      <c r="C652" s="503" t="s">
        <v>1131</v>
      </c>
      <c r="D652" s="520">
        <v>42436</v>
      </c>
    </row>
    <row r="653" spans="1:4" x14ac:dyDescent="0.25">
      <c r="A653" s="501" t="s">
        <v>282</v>
      </c>
      <c r="B653" s="473">
        <v>26373</v>
      </c>
      <c r="C653" s="503" t="s">
        <v>1872</v>
      </c>
      <c r="D653" s="517">
        <v>42152</v>
      </c>
    </row>
    <row r="654" spans="1:4" x14ac:dyDescent="0.25">
      <c r="A654" s="501" t="s">
        <v>282</v>
      </c>
      <c r="B654" s="515">
        <f>250000*1.18</f>
        <v>295000</v>
      </c>
      <c r="C654" s="489" t="s">
        <v>1133</v>
      </c>
      <c r="D654" s="517">
        <v>42091</v>
      </c>
    </row>
    <row r="655" spans="1:4" x14ac:dyDescent="0.25">
      <c r="A655" s="501" t="s">
        <v>282</v>
      </c>
      <c r="B655" s="515">
        <v>44132</v>
      </c>
      <c r="C655" s="516" t="s">
        <v>1254</v>
      </c>
      <c r="D655" s="518">
        <v>42166</v>
      </c>
    </row>
    <row r="656" spans="1:4" x14ac:dyDescent="0.25">
      <c r="A656" s="501" t="s">
        <v>282</v>
      </c>
      <c r="B656" s="473">
        <f>26000*1.18</f>
        <v>30680</v>
      </c>
      <c r="C656" s="503" t="s">
        <v>1101</v>
      </c>
      <c r="D656" s="484">
        <v>42234</v>
      </c>
    </row>
    <row r="657" spans="1:4" x14ac:dyDescent="0.25">
      <c r="A657" s="501" t="s">
        <v>1261</v>
      </c>
      <c r="B657" s="473">
        <v>85910</v>
      </c>
      <c r="C657" s="503" t="s">
        <v>1262</v>
      </c>
      <c r="D657" s="517">
        <v>42242</v>
      </c>
    </row>
    <row r="658" spans="1:4" x14ac:dyDescent="0.25">
      <c r="A658" s="501" t="s">
        <v>282</v>
      </c>
      <c r="B658" s="473">
        <v>67330.8</v>
      </c>
      <c r="C658" s="503" t="s">
        <v>1875</v>
      </c>
      <c r="D658" s="517">
        <v>42306</v>
      </c>
    </row>
    <row r="659" spans="1:4" ht="25.5" x14ac:dyDescent="0.25">
      <c r="A659" s="504" t="s">
        <v>1168</v>
      </c>
      <c r="B659" s="515">
        <v>9522.6</v>
      </c>
      <c r="C659" s="489" t="s">
        <v>1264</v>
      </c>
      <c r="D659" s="517">
        <v>42321</v>
      </c>
    </row>
    <row r="660" spans="1:4" x14ac:dyDescent="0.25">
      <c r="A660" s="491" t="s">
        <v>3100</v>
      </c>
      <c r="B660" s="473">
        <v>22538</v>
      </c>
      <c r="C660" s="489" t="s">
        <v>1879</v>
      </c>
      <c r="D660" s="518">
        <v>42620</v>
      </c>
    </row>
    <row r="661" spans="1:4" x14ac:dyDescent="0.25">
      <c r="A661" s="472" t="s">
        <v>3061</v>
      </c>
      <c r="B661" s="515">
        <v>89621</v>
      </c>
      <c r="C661" s="489" t="s">
        <v>1881</v>
      </c>
      <c r="D661" s="526">
        <v>42405</v>
      </c>
    </row>
    <row r="662" spans="1:4" x14ac:dyDescent="0.25">
      <c r="A662" s="501" t="s">
        <v>282</v>
      </c>
      <c r="B662" s="515">
        <f>56525*1.18</f>
        <v>66699.5</v>
      </c>
      <c r="C662" s="489" t="s">
        <v>1272</v>
      </c>
      <c r="D662" s="518">
        <v>42410</v>
      </c>
    </row>
    <row r="663" spans="1:4" x14ac:dyDescent="0.25">
      <c r="A663" s="501" t="s">
        <v>2912</v>
      </c>
      <c r="B663" s="473">
        <v>337100</v>
      </c>
      <c r="C663" s="516" t="s">
        <v>2913</v>
      </c>
      <c r="D663" s="518">
        <v>42432</v>
      </c>
    </row>
    <row r="664" spans="1:4" x14ac:dyDescent="0.25">
      <c r="A664" s="472" t="s">
        <v>3043</v>
      </c>
      <c r="B664" s="473">
        <f>19100*1.18</f>
        <v>22538</v>
      </c>
      <c r="C664" s="489" t="s">
        <v>1156</v>
      </c>
      <c r="D664" s="493">
        <v>42493</v>
      </c>
    </row>
    <row r="665" spans="1:4" x14ac:dyDescent="0.25">
      <c r="A665" s="504" t="s">
        <v>1889</v>
      </c>
      <c r="B665" s="473">
        <v>75048</v>
      </c>
      <c r="C665" s="503" t="s">
        <v>1850</v>
      </c>
      <c r="D665" s="517">
        <v>42496</v>
      </c>
    </row>
    <row r="666" spans="1:4" ht="25.5" x14ac:dyDescent="0.25">
      <c r="A666" s="472" t="s">
        <v>3061</v>
      </c>
      <c r="B666" s="473">
        <f>2700*1.18</f>
        <v>3186</v>
      </c>
      <c r="C666" s="489" t="s">
        <v>1293</v>
      </c>
      <c r="D666" s="493">
        <v>42513</v>
      </c>
    </row>
    <row r="667" spans="1:4" x14ac:dyDescent="0.25">
      <c r="A667" s="472" t="s">
        <v>3061</v>
      </c>
      <c r="B667" s="515">
        <f>29750*1.18</f>
        <v>35105</v>
      </c>
      <c r="C667" s="489" t="s">
        <v>1295</v>
      </c>
      <c r="D667" s="518">
        <v>42527</v>
      </c>
    </row>
    <row r="668" spans="1:4" x14ac:dyDescent="0.25">
      <c r="A668" s="472" t="s">
        <v>3061</v>
      </c>
      <c r="B668" s="515">
        <f>15850*1.18</f>
        <v>18703</v>
      </c>
      <c r="C668" s="489" t="s">
        <v>1301</v>
      </c>
      <c r="D668" s="518">
        <v>42537</v>
      </c>
    </row>
    <row r="669" spans="1:4" x14ac:dyDescent="0.25">
      <c r="A669" s="472" t="s">
        <v>1360</v>
      </c>
      <c r="B669" s="515">
        <v>183490</v>
      </c>
      <c r="C669" s="516" t="s">
        <v>1891</v>
      </c>
      <c r="D669" s="484">
        <v>42538</v>
      </c>
    </row>
    <row r="670" spans="1:4" ht="25.5" x14ac:dyDescent="0.25">
      <c r="A670" s="504" t="s">
        <v>1168</v>
      </c>
      <c r="B670" s="473">
        <v>13463.8</v>
      </c>
      <c r="C670" s="503" t="s">
        <v>1309</v>
      </c>
      <c r="D670" s="517">
        <v>42541</v>
      </c>
    </row>
    <row r="671" spans="1:4" x14ac:dyDescent="0.25">
      <c r="A671" s="472" t="s">
        <v>107</v>
      </c>
      <c r="B671" s="473">
        <v>8077.1</v>
      </c>
      <c r="C671" s="495" t="s">
        <v>962</v>
      </c>
      <c r="D671" s="493">
        <v>42541</v>
      </c>
    </row>
    <row r="672" spans="1:4" ht="25.5" x14ac:dyDescent="0.25">
      <c r="A672" s="504" t="s">
        <v>1168</v>
      </c>
      <c r="B672" s="473">
        <v>120572.4</v>
      </c>
      <c r="C672" s="489" t="s">
        <v>1316</v>
      </c>
      <c r="D672" s="526">
        <v>42544</v>
      </c>
    </row>
    <row r="673" spans="1:4" ht="25.5" x14ac:dyDescent="0.25">
      <c r="A673" s="504" t="s">
        <v>1168</v>
      </c>
      <c r="B673" s="473">
        <v>273488.59999999998</v>
      </c>
      <c r="C673" s="503" t="s">
        <v>1169</v>
      </c>
      <c r="D673" s="517">
        <v>42549</v>
      </c>
    </row>
    <row r="674" spans="1:4" ht="25.5" x14ac:dyDescent="0.25">
      <c r="A674" s="504" t="s">
        <v>1321</v>
      </c>
      <c r="B674" s="473">
        <v>56834</v>
      </c>
      <c r="C674" s="489" t="s">
        <v>1322</v>
      </c>
      <c r="D674" s="526">
        <v>42566</v>
      </c>
    </row>
    <row r="675" spans="1:4" ht="25.5" x14ac:dyDescent="0.25">
      <c r="A675" s="504" t="s">
        <v>1168</v>
      </c>
      <c r="B675" s="473">
        <v>425466.7</v>
      </c>
      <c r="C675" s="503" t="s">
        <v>1176</v>
      </c>
      <c r="D675" s="517">
        <v>42570</v>
      </c>
    </row>
    <row r="676" spans="1:4" x14ac:dyDescent="0.25">
      <c r="A676" s="501" t="s">
        <v>1179</v>
      </c>
      <c r="B676" s="473">
        <v>45194</v>
      </c>
      <c r="C676" s="503" t="s">
        <v>1902</v>
      </c>
      <c r="D676" s="517">
        <v>42571</v>
      </c>
    </row>
    <row r="677" spans="1:4" x14ac:dyDescent="0.25">
      <c r="A677" s="501" t="s">
        <v>1179</v>
      </c>
      <c r="B677" s="473">
        <f>19500*1.18</f>
        <v>23010</v>
      </c>
      <c r="C677" s="503" t="s">
        <v>1326</v>
      </c>
      <c r="D677" s="517">
        <v>42572</v>
      </c>
    </row>
    <row r="678" spans="1:4" x14ac:dyDescent="0.25">
      <c r="A678" s="504" t="s">
        <v>1179</v>
      </c>
      <c r="B678" s="473">
        <v>28202</v>
      </c>
      <c r="C678" s="503" t="s">
        <v>1328</v>
      </c>
      <c r="D678" s="517">
        <v>42572</v>
      </c>
    </row>
    <row r="679" spans="1:4" x14ac:dyDescent="0.25">
      <c r="A679" s="501" t="s">
        <v>1179</v>
      </c>
      <c r="B679" s="473">
        <v>168740</v>
      </c>
      <c r="C679" s="503" t="s">
        <v>1330</v>
      </c>
      <c r="D679" s="517">
        <v>42572</v>
      </c>
    </row>
    <row r="680" spans="1:4" x14ac:dyDescent="0.25">
      <c r="A680" s="501" t="s">
        <v>1179</v>
      </c>
      <c r="B680" s="473">
        <f>24700*1.18</f>
        <v>29146</v>
      </c>
      <c r="C680" s="503" t="s">
        <v>1332</v>
      </c>
      <c r="D680" s="517">
        <v>42577</v>
      </c>
    </row>
    <row r="681" spans="1:4" x14ac:dyDescent="0.25">
      <c r="A681" s="504" t="s">
        <v>1335</v>
      </c>
      <c r="B681" s="473">
        <f>30800*1.18</f>
        <v>36344</v>
      </c>
      <c r="C681" s="503" t="s">
        <v>1336</v>
      </c>
      <c r="D681" s="517">
        <v>42579</v>
      </c>
    </row>
    <row r="682" spans="1:4" x14ac:dyDescent="0.25">
      <c r="A682" s="504" t="s">
        <v>1335</v>
      </c>
      <c r="B682" s="473">
        <f>30000*1.18</f>
        <v>35400</v>
      </c>
      <c r="C682" s="503" t="s">
        <v>1338</v>
      </c>
      <c r="D682" s="517">
        <v>42579</v>
      </c>
    </row>
    <row r="683" spans="1:4" x14ac:dyDescent="0.25">
      <c r="A683" s="501" t="s">
        <v>1179</v>
      </c>
      <c r="B683" s="473">
        <f>21300*1.18</f>
        <v>25134</v>
      </c>
      <c r="C683" s="503" t="s">
        <v>1340</v>
      </c>
      <c r="D683" s="517">
        <v>42586</v>
      </c>
    </row>
    <row r="684" spans="1:4" ht="25.5" x14ac:dyDescent="0.25">
      <c r="A684" s="504" t="s">
        <v>1321</v>
      </c>
      <c r="B684" s="473">
        <v>26063.25</v>
      </c>
      <c r="C684" s="489" t="s">
        <v>1347</v>
      </c>
      <c r="D684" s="526">
        <v>42604</v>
      </c>
    </row>
    <row r="685" spans="1:4" x14ac:dyDescent="0.25">
      <c r="A685" s="504" t="s">
        <v>1321</v>
      </c>
      <c r="B685" s="473">
        <v>75331.199999999997</v>
      </c>
      <c r="C685" s="489" t="s">
        <v>1912</v>
      </c>
      <c r="D685" s="493">
        <v>42604</v>
      </c>
    </row>
    <row r="686" spans="1:4" x14ac:dyDescent="0.25">
      <c r="A686" s="504" t="s">
        <v>1321</v>
      </c>
      <c r="B686" s="473">
        <v>82393.5</v>
      </c>
      <c r="C686" s="503" t="s">
        <v>1690</v>
      </c>
      <c r="D686" s="517">
        <v>42611</v>
      </c>
    </row>
    <row r="687" spans="1:4" ht="25.5" x14ac:dyDescent="0.25">
      <c r="A687" s="491" t="s">
        <v>1179</v>
      </c>
      <c r="B687" s="515">
        <v>21653</v>
      </c>
      <c r="C687" s="489" t="s">
        <v>1355</v>
      </c>
      <c r="D687" s="518">
        <v>42612</v>
      </c>
    </row>
    <row r="688" spans="1:4" ht="25.5" x14ac:dyDescent="0.25">
      <c r="A688" s="472" t="s">
        <v>1360</v>
      </c>
      <c r="B688" s="473">
        <v>50834.400000000001</v>
      </c>
      <c r="C688" s="489" t="s">
        <v>1361</v>
      </c>
      <c r="D688" s="526">
        <v>42621</v>
      </c>
    </row>
    <row r="689" spans="1:4" x14ac:dyDescent="0.25">
      <c r="A689" s="504" t="s">
        <v>1168</v>
      </c>
      <c r="B689" s="473">
        <f>6023*1.18</f>
        <v>7107.1399999999994</v>
      </c>
      <c r="C689" s="489" t="s">
        <v>1191</v>
      </c>
      <c r="D689" s="493">
        <v>42649</v>
      </c>
    </row>
    <row r="690" spans="1:4" x14ac:dyDescent="0.25">
      <c r="A690" s="504" t="s">
        <v>3100</v>
      </c>
      <c r="B690" s="473">
        <v>252638</v>
      </c>
      <c r="C690" s="489" t="s">
        <v>1918</v>
      </c>
      <c r="D690" s="493">
        <v>42657</v>
      </c>
    </row>
    <row r="691" spans="1:4" x14ac:dyDescent="0.25">
      <c r="A691" s="491" t="s">
        <v>1550</v>
      </c>
      <c r="B691" s="473">
        <v>174345</v>
      </c>
      <c r="C691" s="489" t="s">
        <v>1952</v>
      </c>
      <c r="D691" s="493">
        <v>42717</v>
      </c>
    </row>
    <row r="692" spans="1:4" x14ac:dyDescent="0.25">
      <c r="A692" s="504" t="s">
        <v>1343</v>
      </c>
      <c r="B692" s="473">
        <v>50210.18</v>
      </c>
      <c r="C692" s="489" t="s">
        <v>1921</v>
      </c>
      <c r="D692" s="493">
        <v>42723</v>
      </c>
    </row>
    <row r="693" spans="1:4" x14ac:dyDescent="0.25">
      <c r="A693" s="472" t="s">
        <v>1360</v>
      </c>
      <c r="B693" s="515">
        <v>39120</v>
      </c>
      <c r="C693" s="489" t="s">
        <v>1532</v>
      </c>
      <c r="D693" s="518">
        <v>42759</v>
      </c>
    </row>
    <row r="694" spans="1:4" x14ac:dyDescent="0.25">
      <c r="A694" s="472" t="s">
        <v>1277</v>
      </c>
      <c r="B694" s="515">
        <v>62540</v>
      </c>
      <c r="C694" s="489" t="s">
        <v>1885</v>
      </c>
      <c r="D694" s="518">
        <v>42780</v>
      </c>
    </row>
    <row r="695" spans="1:4" x14ac:dyDescent="0.25">
      <c r="A695" s="539" t="s">
        <v>1954</v>
      </c>
      <c r="B695" s="529">
        <f>SUM(B696:B710)</f>
        <v>3348637.5</v>
      </c>
      <c r="C695" s="489"/>
      <c r="D695" s="518"/>
    </row>
    <row r="696" spans="1:4" x14ac:dyDescent="0.25">
      <c r="A696" s="538" t="s">
        <v>1956</v>
      </c>
      <c r="B696" s="515">
        <v>47200</v>
      </c>
      <c r="C696" s="516" t="s">
        <v>472</v>
      </c>
      <c r="D696" s="484">
        <v>42501</v>
      </c>
    </row>
    <row r="697" spans="1:4" x14ac:dyDescent="0.25">
      <c r="A697" s="538" t="s">
        <v>1971</v>
      </c>
      <c r="B697" s="515">
        <v>2518747.5</v>
      </c>
      <c r="C697" s="516" t="s">
        <v>1972</v>
      </c>
      <c r="D697" s="484">
        <v>42627</v>
      </c>
    </row>
    <row r="698" spans="1:4" x14ac:dyDescent="0.25">
      <c r="A698" s="538" t="s">
        <v>1956</v>
      </c>
      <c r="B698" s="515">
        <v>82600</v>
      </c>
      <c r="C698" s="516" t="s">
        <v>1987</v>
      </c>
      <c r="D698" s="484"/>
    </row>
    <row r="699" spans="1:4" x14ac:dyDescent="0.25">
      <c r="A699" s="472" t="s">
        <v>297</v>
      </c>
      <c r="B699" s="527">
        <v>25350</v>
      </c>
      <c r="C699" s="516" t="s">
        <v>298</v>
      </c>
      <c r="D699" s="484">
        <v>42723</v>
      </c>
    </row>
    <row r="700" spans="1:4" x14ac:dyDescent="0.25">
      <c r="A700" s="538" t="s">
        <v>1956</v>
      </c>
      <c r="B700" s="515">
        <v>88500</v>
      </c>
      <c r="C700" s="516" t="s">
        <v>1957</v>
      </c>
      <c r="D700" s="484">
        <v>42157</v>
      </c>
    </row>
    <row r="701" spans="1:4" x14ac:dyDescent="0.25">
      <c r="A701" s="538" t="s">
        <v>1960</v>
      </c>
      <c r="B701" s="515">
        <v>18880</v>
      </c>
      <c r="C701" s="516" t="s">
        <v>1980</v>
      </c>
      <c r="D701" s="484">
        <v>42216</v>
      </c>
    </row>
    <row r="702" spans="1:4" x14ac:dyDescent="0.25">
      <c r="A702" s="538" t="s">
        <v>1960</v>
      </c>
      <c r="B702" s="515">
        <v>7080</v>
      </c>
      <c r="C702" s="516" t="s">
        <v>1961</v>
      </c>
      <c r="D702" s="484">
        <v>42242</v>
      </c>
    </row>
    <row r="703" spans="1:4" x14ac:dyDescent="0.25">
      <c r="A703" s="538" t="s">
        <v>1960</v>
      </c>
      <c r="B703" s="515">
        <v>28320</v>
      </c>
      <c r="C703" s="516" t="s">
        <v>1982</v>
      </c>
      <c r="D703" s="484">
        <v>42284</v>
      </c>
    </row>
    <row r="704" spans="1:4" x14ac:dyDescent="0.25">
      <c r="A704" s="538" t="s">
        <v>1956</v>
      </c>
      <c r="B704" s="515">
        <v>35400</v>
      </c>
      <c r="C704" s="516" t="s">
        <v>1963</v>
      </c>
      <c r="D704" s="484">
        <v>42479</v>
      </c>
    </row>
    <row r="705" spans="1:4" x14ac:dyDescent="0.25">
      <c r="A705" s="538" t="s">
        <v>3106</v>
      </c>
      <c r="B705" s="515">
        <v>19470</v>
      </c>
      <c r="C705" s="516" t="s">
        <v>1968</v>
      </c>
      <c r="D705" s="484">
        <v>42524</v>
      </c>
    </row>
    <row r="706" spans="1:4" x14ac:dyDescent="0.25">
      <c r="A706" s="538" t="s">
        <v>3106</v>
      </c>
      <c r="B706" s="515">
        <v>25960</v>
      </c>
      <c r="C706" s="516" t="s">
        <v>1970</v>
      </c>
      <c r="D706" s="484">
        <v>42524</v>
      </c>
    </row>
    <row r="707" spans="1:4" x14ac:dyDescent="0.25">
      <c r="A707" s="472" t="s">
        <v>3107</v>
      </c>
      <c r="B707" s="515">
        <v>78935</v>
      </c>
      <c r="C707" s="516" t="s">
        <v>1985</v>
      </c>
      <c r="D707" s="484">
        <v>42576</v>
      </c>
    </row>
    <row r="708" spans="1:4" x14ac:dyDescent="0.25">
      <c r="A708" s="538" t="s">
        <v>1975</v>
      </c>
      <c r="B708" s="515">
        <v>248000</v>
      </c>
      <c r="C708" s="516" t="s">
        <v>1978</v>
      </c>
      <c r="D708" s="484">
        <v>42608</v>
      </c>
    </row>
    <row r="709" spans="1:4" x14ac:dyDescent="0.25">
      <c r="A709" s="538" t="s">
        <v>1975</v>
      </c>
      <c r="B709" s="515">
        <v>41595</v>
      </c>
      <c r="C709" s="516" t="s">
        <v>1976</v>
      </c>
      <c r="D709" s="484">
        <v>42612</v>
      </c>
    </row>
    <row r="710" spans="1:4" x14ac:dyDescent="0.25">
      <c r="A710" s="530" t="s">
        <v>2914</v>
      </c>
      <c r="B710" s="531">
        <v>82600</v>
      </c>
      <c r="C710" s="530" t="s">
        <v>2915</v>
      </c>
      <c r="D710" s="532">
        <v>42670</v>
      </c>
    </row>
    <row r="711" spans="1:4" x14ac:dyDescent="0.25">
      <c r="A711" s="539" t="s">
        <v>3108</v>
      </c>
      <c r="B711" s="531">
        <f>SUM(B712:B714)</f>
        <v>921404.45</v>
      </c>
      <c r="C711" s="530"/>
      <c r="D711" s="532"/>
    </row>
    <row r="712" spans="1:4" ht="25.5" x14ac:dyDescent="0.25">
      <c r="A712" s="538" t="s">
        <v>1990</v>
      </c>
      <c r="B712" s="515">
        <f>180000*1.18</f>
        <v>212400</v>
      </c>
      <c r="C712" s="516" t="s">
        <v>1991</v>
      </c>
      <c r="D712" s="484">
        <v>42606</v>
      </c>
    </row>
    <row r="713" spans="1:4" ht="25.5" x14ac:dyDescent="0.25">
      <c r="A713" s="472" t="s">
        <v>2988</v>
      </c>
      <c r="B713" s="499">
        <v>6608</v>
      </c>
      <c r="C713" s="528" t="s">
        <v>2989</v>
      </c>
      <c r="D713" s="493">
        <v>42782</v>
      </c>
    </row>
    <row r="714" spans="1:4" x14ac:dyDescent="0.25">
      <c r="A714" s="501" t="s">
        <v>2916</v>
      </c>
      <c r="B714" s="473">
        <f>637881.2+64515.25</f>
        <v>702396.45</v>
      </c>
      <c r="C714" s="516" t="s">
        <v>2917</v>
      </c>
      <c r="D714" s="520">
        <v>41704</v>
      </c>
    </row>
    <row r="715" spans="1:4" x14ac:dyDescent="0.25">
      <c r="A715" s="539" t="s">
        <v>1992</v>
      </c>
      <c r="B715" s="540">
        <f>SUM(B716)</f>
        <v>7072.92</v>
      </c>
      <c r="C715" s="516"/>
      <c r="D715" s="484"/>
    </row>
    <row r="716" spans="1:4" ht="25.5" x14ac:dyDescent="0.25">
      <c r="A716" s="472" t="s">
        <v>302</v>
      </c>
      <c r="B716" s="499">
        <v>7072.92</v>
      </c>
      <c r="C716" s="489" t="s">
        <v>303</v>
      </c>
      <c r="D716" s="493">
        <v>42781</v>
      </c>
    </row>
    <row r="717" spans="1:4" x14ac:dyDescent="0.25">
      <c r="A717" s="539" t="s">
        <v>3109</v>
      </c>
      <c r="B717" s="476">
        <f>SUM(B718:B727)</f>
        <v>6856374.3699999992</v>
      </c>
      <c r="C717" s="516"/>
      <c r="D717" s="520"/>
    </row>
    <row r="718" spans="1:4" ht="25.5" x14ac:dyDescent="0.25">
      <c r="A718" s="538" t="s">
        <v>1994</v>
      </c>
      <c r="B718" s="515">
        <f>26450*1.18</f>
        <v>31211</v>
      </c>
      <c r="C718" s="516" t="s">
        <v>1995</v>
      </c>
      <c r="D718" s="484">
        <v>42494</v>
      </c>
    </row>
    <row r="719" spans="1:4" x14ac:dyDescent="0.25">
      <c r="A719" s="538" t="s">
        <v>2007</v>
      </c>
      <c r="B719" s="515">
        <v>741748</v>
      </c>
      <c r="C719" s="516" t="s">
        <v>1830</v>
      </c>
      <c r="D719" s="484">
        <v>42478</v>
      </c>
    </row>
    <row r="720" spans="1:4" ht="25.5" x14ac:dyDescent="0.25">
      <c r="A720" s="472" t="s">
        <v>2004</v>
      </c>
      <c r="B720" s="515">
        <v>2496935.35</v>
      </c>
      <c r="C720" s="516" t="s">
        <v>2005</v>
      </c>
      <c r="D720" s="484">
        <v>42332</v>
      </c>
    </row>
    <row r="721" spans="1:4" x14ac:dyDescent="0.25">
      <c r="A721" s="472" t="s">
        <v>3110</v>
      </c>
      <c r="B721" s="515">
        <v>2315750</v>
      </c>
      <c r="C721" s="516" t="s">
        <v>423</v>
      </c>
      <c r="D721" s="484">
        <v>42655</v>
      </c>
    </row>
    <row r="722" spans="1:4" x14ac:dyDescent="0.25">
      <c r="A722" s="472" t="s">
        <v>2007</v>
      </c>
      <c r="B722" s="473">
        <v>479080</v>
      </c>
      <c r="C722" s="489" t="s">
        <v>2012</v>
      </c>
      <c r="D722" s="493">
        <v>42695</v>
      </c>
    </row>
    <row r="723" spans="1:4" x14ac:dyDescent="0.25">
      <c r="A723" s="472" t="s">
        <v>1057</v>
      </c>
      <c r="B723" s="473">
        <v>650004.18000000005</v>
      </c>
      <c r="C723" s="489" t="s">
        <v>2017</v>
      </c>
      <c r="D723" s="493">
        <v>42740</v>
      </c>
    </row>
    <row r="724" spans="1:4" x14ac:dyDescent="0.25">
      <c r="A724" s="501" t="s">
        <v>2916</v>
      </c>
      <c r="B724" s="473">
        <v>1464.2</v>
      </c>
      <c r="C724" s="516" t="s">
        <v>2917</v>
      </c>
      <c r="D724" s="520">
        <v>41704</v>
      </c>
    </row>
    <row r="725" spans="1:4" x14ac:dyDescent="0.25">
      <c r="A725" s="538" t="s">
        <v>2001</v>
      </c>
      <c r="B725" s="515">
        <v>66195.64</v>
      </c>
      <c r="C725" s="516" t="s">
        <v>1569</v>
      </c>
      <c r="D725" s="484">
        <v>42319</v>
      </c>
    </row>
    <row r="726" spans="1:4" x14ac:dyDescent="0.25">
      <c r="A726" s="538" t="s">
        <v>1997</v>
      </c>
      <c r="B726" s="515">
        <v>49560</v>
      </c>
      <c r="C726" s="516" t="s">
        <v>1998</v>
      </c>
      <c r="D726" s="484">
        <v>42326</v>
      </c>
    </row>
    <row r="727" spans="1:4" ht="25.5" x14ac:dyDescent="0.25">
      <c r="A727" s="538" t="s">
        <v>1994</v>
      </c>
      <c r="B727" s="515">
        <f>20700*1.18</f>
        <v>24426</v>
      </c>
      <c r="C727" s="516" t="s">
        <v>1995</v>
      </c>
      <c r="D727" s="484">
        <v>42494</v>
      </c>
    </row>
    <row r="728" spans="1:4" x14ac:dyDescent="0.25">
      <c r="A728" s="539" t="s">
        <v>2025</v>
      </c>
      <c r="B728" s="529">
        <f>SUM(B729:B737)</f>
        <v>4711228.6000000006</v>
      </c>
      <c r="C728" s="516"/>
      <c r="D728" s="484"/>
    </row>
    <row r="729" spans="1:4" x14ac:dyDescent="0.25">
      <c r="A729" s="472" t="s">
        <v>2007</v>
      </c>
      <c r="B729" s="494">
        <v>401200</v>
      </c>
      <c r="C729" s="489" t="s">
        <v>2039</v>
      </c>
      <c r="D729" s="493">
        <v>42612</v>
      </c>
    </row>
    <row r="730" spans="1:4" x14ac:dyDescent="0.25">
      <c r="A730" s="472" t="s">
        <v>2007</v>
      </c>
      <c r="B730" s="494">
        <v>719800</v>
      </c>
      <c r="C730" s="489" t="s">
        <v>2041</v>
      </c>
      <c r="D730" s="493">
        <v>42612</v>
      </c>
    </row>
    <row r="731" spans="1:4" x14ac:dyDescent="0.25">
      <c r="A731" s="501" t="s">
        <v>2049</v>
      </c>
      <c r="B731" s="494">
        <v>168001.32</v>
      </c>
      <c r="C731" s="489" t="s">
        <v>2050</v>
      </c>
      <c r="D731" s="493">
        <v>42755</v>
      </c>
    </row>
    <row r="732" spans="1:4" x14ac:dyDescent="0.25">
      <c r="A732" s="472" t="s">
        <v>2028</v>
      </c>
      <c r="B732" s="473">
        <v>561267</v>
      </c>
      <c r="C732" s="489" t="s">
        <v>352</v>
      </c>
      <c r="D732" s="493"/>
    </row>
    <row r="733" spans="1:4" x14ac:dyDescent="0.25">
      <c r="A733" s="501" t="s">
        <v>3010</v>
      </c>
      <c r="B733" s="494">
        <v>476720</v>
      </c>
      <c r="C733" s="489" t="s">
        <v>2056</v>
      </c>
      <c r="D733" s="493">
        <v>42759</v>
      </c>
    </row>
    <row r="734" spans="1:4" ht="25.5" x14ac:dyDescent="0.25">
      <c r="A734" s="538" t="s">
        <v>311</v>
      </c>
      <c r="B734" s="527">
        <v>362202.18</v>
      </c>
      <c r="C734" s="516" t="s">
        <v>312</v>
      </c>
      <c r="D734" s="484">
        <v>42783</v>
      </c>
    </row>
    <row r="735" spans="1:4" x14ac:dyDescent="0.25">
      <c r="A735" s="501" t="s">
        <v>315</v>
      </c>
      <c r="B735" s="492">
        <v>644886.65</v>
      </c>
      <c r="C735" s="489" t="s">
        <v>316</v>
      </c>
      <c r="D735" s="493">
        <v>42746</v>
      </c>
    </row>
    <row r="736" spans="1:4" ht="25.5" x14ac:dyDescent="0.25">
      <c r="A736" s="538" t="s">
        <v>1994</v>
      </c>
      <c r="B736" s="515">
        <f>34550*1.18</f>
        <v>40769</v>
      </c>
      <c r="C736" s="516" t="s">
        <v>1995</v>
      </c>
      <c r="D736" s="484">
        <v>42494</v>
      </c>
    </row>
    <row r="737" spans="1:4" x14ac:dyDescent="0.25">
      <c r="A737" s="501" t="s">
        <v>2046</v>
      </c>
      <c r="B737" s="494">
        <v>1336382.45</v>
      </c>
      <c r="C737" s="489" t="s">
        <v>409</v>
      </c>
      <c r="D737" s="493">
        <v>42725</v>
      </c>
    </row>
    <row r="738" spans="1:4" x14ac:dyDescent="0.25">
      <c r="A738" s="539" t="s">
        <v>2060</v>
      </c>
      <c r="B738" s="541">
        <f>SUM(B739)</f>
        <v>190000</v>
      </c>
      <c r="C738" s="489"/>
      <c r="D738" s="493"/>
    </row>
    <row r="739" spans="1:4" ht="25.5" x14ac:dyDescent="0.25">
      <c r="A739" s="538" t="s">
        <v>311</v>
      </c>
      <c r="B739" s="527">
        <v>190000</v>
      </c>
      <c r="C739" s="516" t="s">
        <v>312</v>
      </c>
      <c r="D739" s="484">
        <v>42783</v>
      </c>
    </row>
    <row r="740" spans="1:4" x14ac:dyDescent="0.25">
      <c r="A740" s="539" t="s">
        <v>2061</v>
      </c>
      <c r="B740" s="496">
        <f>SUM(B741:B743)</f>
        <v>865676.44000000006</v>
      </c>
      <c r="C740" s="489"/>
      <c r="D740" s="493"/>
    </row>
    <row r="741" spans="1:4" x14ac:dyDescent="0.25">
      <c r="A741" s="472" t="s">
        <v>2066</v>
      </c>
      <c r="B741" s="473">
        <v>726880</v>
      </c>
      <c r="C741" s="489" t="s">
        <v>2067</v>
      </c>
      <c r="D741" s="493">
        <v>42636</v>
      </c>
    </row>
    <row r="742" spans="1:4" x14ac:dyDescent="0.25">
      <c r="A742" s="472" t="s">
        <v>2952</v>
      </c>
      <c r="B742" s="473">
        <v>135952.64000000001</v>
      </c>
      <c r="C742" s="474" t="s">
        <v>2953</v>
      </c>
      <c r="D742" s="475">
        <v>42762</v>
      </c>
    </row>
    <row r="743" spans="1:4" ht="25.5" x14ac:dyDescent="0.25">
      <c r="A743" s="472" t="s">
        <v>2001</v>
      </c>
      <c r="B743" s="473">
        <v>2843.8</v>
      </c>
      <c r="C743" s="489" t="s">
        <v>2062</v>
      </c>
      <c r="D743" s="493">
        <v>42458</v>
      </c>
    </row>
    <row r="744" spans="1:4" x14ac:dyDescent="0.25">
      <c r="A744" s="539" t="s">
        <v>3111</v>
      </c>
      <c r="B744" s="476">
        <f>SUM(B745:B750)</f>
        <v>567375.848</v>
      </c>
      <c r="C744" s="489"/>
      <c r="D744" s="493"/>
    </row>
    <row r="745" spans="1:4" ht="25.5" x14ac:dyDescent="0.25">
      <c r="A745" s="472" t="s">
        <v>2004</v>
      </c>
      <c r="B745" s="515">
        <v>124966</v>
      </c>
      <c r="C745" s="516" t="s">
        <v>2005</v>
      </c>
      <c r="D745" s="484">
        <v>42332</v>
      </c>
    </row>
    <row r="746" spans="1:4" ht="25.5" x14ac:dyDescent="0.25">
      <c r="A746" s="522" t="s">
        <v>2082</v>
      </c>
      <c r="B746" s="473">
        <f>309.6*1.18</f>
        <v>365.32800000000003</v>
      </c>
      <c r="C746" s="489" t="s">
        <v>2083</v>
      </c>
      <c r="D746" s="484">
        <v>42601</v>
      </c>
    </row>
    <row r="747" spans="1:4" ht="25.5" x14ac:dyDescent="0.25">
      <c r="A747" s="472" t="s">
        <v>3112</v>
      </c>
      <c r="B747" s="473">
        <v>351420.52</v>
      </c>
      <c r="C747" s="489" t="s">
        <v>1289</v>
      </c>
      <c r="D747" s="484">
        <v>42628</v>
      </c>
    </row>
    <row r="748" spans="1:4" ht="25.5" x14ac:dyDescent="0.25">
      <c r="A748" s="472" t="s">
        <v>302</v>
      </c>
      <c r="B748" s="499">
        <v>41064</v>
      </c>
      <c r="C748" s="489" t="s">
        <v>303</v>
      </c>
      <c r="D748" s="493">
        <v>42781</v>
      </c>
    </row>
    <row r="749" spans="1:4" x14ac:dyDescent="0.25">
      <c r="A749" s="538" t="s">
        <v>324</v>
      </c>
      <c r="B749" s="527">
        <v>35400</v>
      </c>
      <c r="C749" s="516" t="s">
        <v>325</v>
      </c>
      <c r="D749" s="484">
        <v>42740</v>
      </c>
    </row>
    <row r="750" spans="1:4" ht="25.5" x14ac:dyDescent="0.25">
      <c r="A750" s="472" t="s">
        <v>1818</v>
      </c>
      <c r="B750" s="473">
        <v>14160</v>
      </c>
      <c r="C750" s="489" t="s">
        <v>2074</v>
      </c>
      <c r="D750" s="484">
        <v>42557</v>
      </c>
    </row>
    <row r="751" spans="1:4" x14ac:dyDescent="0.25">
      <c r="A751" s="542" t="s">
        <v>3113</v>
      </c>
      <c r="B751" s="476">
        <f>SUM(B752:B763)</f>
        <v>7567728.7200000007</v>
      </c>
      <c r="C751" s="489"/>
      <c r="D751" s="484"/>
    </row>
    <row r="752" spans="1:4" x14ac:dyDescent="0.25">
      <c r="A752" s="472" t="s">
        <v>3105</v>
      </c>
      <c r="B752" s="473">
        <v>167861.49</v>
      </c>
      <c r="C752" s="495" t="s">
        <v>2090</v>
      </c>
      <c r="D752" s="493">
        <v>42555</v>
      </c>
    </row>
    <row r="753" spans="1:4" x14ac:dyDescent="0.25">
      <c r="A753" s="472" t="s">
        <v>2099</v>
      </c>
      <c r="B753" s="473">
        <v>56794.8</v>
      </c>
      <c r="C753" s="495" t="s">
        <v>2100</v>
      </c>
      <c r="D753" s="493">
        <v>42607</v>
      </c>
    </row>
    <row r="754" spans="1:4" ht="25.5" x14ac:dyDescent="0.25">
      <c r="A754" s="472" t="s">
        <v>2007</v>
      </c>
      <c r="B754" s="473">
        <f>164000*1.18</f>
        <v>193520</v>
      </c>
      <c r="C754" s="495" t="s">
        <v>2097</v>
      </c>
      <c r="D754" s="493">
        <v>42608</v>
      </c>
    </row>
    <row r="755" spans="1:4" x14ac:dyDescent="0.25">
      <c r="A755" s="472" t="s">
        <v>2107</v>
      </c>
      <c r="B755" s="473">
        <v>3472821.18</v>
      </c>
      <c r="C755" s="489" t="s">
        <v>2108</v>
      </c>
      <c r="D755" s="493">
        <v>42702</v>
      </c>
    </row>
    <row r="756" spans="1:4" x14ac:dyDescent="0.25">
      <c r="A756" s="472" t="s">
        <v>1050</v>
      </c>
      <c r="B756" s="473">
        <v>709485.35</v>
      </c>
      <c r="C756" s="489" t="s">
        <v>1075</v>
      </c>
      <c r="D756" s="493">
        <v>42752</v>
      </c>
    </row>
    <row r="757" spans="1:4" x14ac:dyDescent="0.25">
      <c r="A757" s="472" t="s">
        <v>91</v>
      </c>
      <c r="B757" s="473">
        <v>2221800</v>
      </c>
      <c r="C757" s="489" t="s">
        <v>1075</v>
      </c>
      <c r="D757" s="493"/>
    </row>
    <row r="758" spans="1:4" x14ac:dyDescent="0.25">
      <c r="A758" s="472" t="s">
        <v>2099</v>
      </c>
      <c r="B758" s="473">
        <v>263432</v>
      </c>
      <c r="C758" s="489" t="s">
        <v>2115</v>
      </c>
      <c r="D758" s="493"/>
    </row>
    <row r="759" spans="1:4" x14ac:dyDescent="0.25">
      <c r="A759" s="472" t="s">
        <v>2121</v>
      </c>
      <c r="B759" s="473">
        <v>129800</v>
      </c>
      <c r="C759" s="495" t="s">
        <v>2122</v>
      </c>
      <c r="D759" s="493">
        <v>42045</v>
      </c>
    </row>
    <row r="760" spans="1:4" x14ac:dyDescent="0.25">
      <c r="A760" s="522" t="s">
        <v>3114</v>
      </c>
      <c r="B760" s="473">
        <v>72199.899999999994</v>
      </c>
      <c r="C760" s="489" t="s">
        <v>2087</v>
      </c>
      <c r="D760" s="493">
        <v>42432</v>
      </c>
    </row>
    <row r="761" spans="1:4" ht="25.5" x14ac:dyDescent="0.25">
      <c r="A761" s="472" t="s">
        <v>2001</v>
      </c>
      <c r="B761" s="473">
        <v>1416</v>
      </c>
      <c r="C761" s="489" t="s">
        <v>2062</v>
      </c>
      <c r="D761" s="493">
        <v>42458</v>
      </c>
    </row>
    <row r="762" spans="1:4" ht="25.5" x14ac:dyDescent="0.25">
      <c r="A762" s="472" t="s">
        <v>1818</v>
      </c>
      <c r="B762" s="473">
        <v>190098</v>
      </c>
      <c r="C762" s="489" t="s">
        <v>2089</v>
      </c>
      <c r="D762" s="484">
        <v>42557</v>
      </c>
    </row>
    <row r="763" spans="1:4" ht="25.5" x14ac:dyDescent="0.25">
      <c r="A763" s="472" t="s">
        <v>2118</v>
      </c>
      <c r="B763" s="473">
        <f>75000*1.18</f>
        <v>88500</v>
      </c>
      <c r="C763" s="489" t="s">
        <v>2119</v>
      </c>
      <c r="D763" s="493">
        <v>42759</v>
      </c>
    </row>
    <row r="764" spans="1:4" x14ac:dyDescent="0.25">
      <c r="A764" s="542" t="s">
        <v>3115</v>
      </c>
      <c r="B764" s="540">
        <f>SUM(B765:B766)</f>
        <v>51750</v>
      </c>
      <c r="C764" s="516"/>
      <c r="D764" s="484"/>
    </row>
    <row r="765" spans="1:4" x14ac:dyDescent="0.25">
      <c r="A765" s="472" t="s">
        <v>3030</v>
      </c>
      <c r="B765" s="473">
        <v>10350</v>
      </c>
      <c r="C765" s="489" t="s">
        <v>2125</v>
      </c>
      <c r="D765" s="484">
        <v>42713</v>
      </c>
    </row>
    <row r="766" spans="1:4" x14ac:dyDescent="0.25">
      <c r="A766" s="472" t="s">
        <v>3030</v>
      </c>
      <c r="B766" s="499">
        <v>41400</v>
      </c>
      <c r="C766" s="512" t="s">
        <v>329</v>
      </c>
      <c r="D766" s="513">
        <v>42779</v>
      </c>
    </row>
    <row r="767" spans="1:4" x14ac:dyDescent="0.25">
      <c r="A767" s="542" t="s">
        <v>2127</v>
      </c>
      <c r="B767" s="511">
        <f>SUM(B768:B774)</f>
        <v>559864085.7299999</v>
      </c>
      <c r="C767" s="512"/>
      <c r="D767" s="513"/>
    </row>
    <row r="768" spans="1:4" x14ac:dyDescent="0.25">
      <c r="A768" s="504" t="s">
        <v>2128</v>
      </c>
      <c r="B768" s="494">
        <v>36124000</v>
      </c>
      <c r="C768" s="495" t="s">
        <v>2129</v>
      </c>
      <c r="D768" s="493">
        <v>42528</v>
      </c>
    </row>
    <row r="769" spans="1:4" x14ac:dyDescent="0.25">
      <c r="A769" s="504" t="s">
        <v>1074</v>
      </c>
      <c r="B769" s="494">
        <v>30176306.699999999</v>
      </c>
      <c r="C769" s="495" t="s">
        <v>1075</v>
      </c>
      <c r="D769" s="493">
        <v>42653</v>
      </c>
    </row>
    <row r="770" spans="1:4" x14ac:dyDescent="0.25">
      <c r="A770" s="491" t="s">
        <v>2132</v>
      </c>
      <c r="B770" s="494">
        <v>68262877.930000007</v>
      </c>
      <c r="C770" s="495" t="s">
        <v>1075</v>
      </c>
      <c r="D770" s="493">
        <v>42653</v>
      </c>
    </row>
    <row r="771" spans="1:4" ht="25.5" x14ac:dyDescent="0.25">
      <c r="A771" s="504" t="s">
        <v>1074</v>
      </c>
      <c r="B771" s="494">
        <v>120705226.83</v>
      </c>
      <c r="C771" s="495" t="s">
        <v>2135</v>
      </c>
      <c r="D771" s="493">
        <v>42653</v>
      </c>
    </row>
    <row r="772" spans="1:4" x14ac:dyDescent="0.25">
      <c r="A772" s="504" t="s">
        <v>2137</v>
      </c>
      <c r="B772" s="494">
        <v>32909789.18</v>
      </c>
      <c r="C772" s="495" t="s">
        <v>2138</v>
      </c>
      <c r="D772" s="493">
        <v>42653</v>
      </c>
    </row>
    <row r="773" spans="1:4" x14ac:dyDescent="0.25">
      <c r="A773" s="504" t="s">
        <v>2137</v>
      </c>
      <c r="B773" s="494">
        <v>240141722.53</v>
      </c>
      <c r="C773" s="495" t="s">
        <v>2140</v>
      </c>
      <c r="D773" s="493">
        <v>42653</v>
      </c>
    </row>
    <row r="774" spans="1:4" x14ac:dyDescent="0.25">
      <c r="A774" s="504" t="s">
        <v>3116</v>
      </c>
      <c r="B774" s="499">
        <v>31544162.559999999</v>
      </c>
      <c r="C774" s="489" t="s">
        <v>334</v>
      </c>
      <c r="D774" s="493">
        <v>42781</v>
      </c>
    </row>
    <row r="775" spans="1:4" x14ac:dyDescent="0.25">
      <c r="A775" s="542" t="s">
        <v>2146</v>
      </c>
      <c r="B775" s="476">
        <f>+B776</f>
        <v>297500.42</v>
      </c>
      <c r="C775" s="489"/>
      <c r="D775" s="493"/>
    </row>
    <row r="776" spans="1:4" ht="25.5" x14ac:dyDescent="0.25">
      <c r="A776" s="472" t="s">
        <v>1057</v>
      </c>
      <c r="B776" s="473">
        <v>297500.42</v>
      </c>
      <c r="C776" s="489" t="s">
        <v>2148</v>
      </c>
      <c r="D776" s="493">
        <v>42695</v>
      </c>
    </row>
    <row r="777" spans="1:4" x14ac:dyDescent="0.25">
      <c r="A777" s="542" t="s">
        <v>2150</v>
      </c>
      <c r="B777" s="476">
        <f>SUM(B778:B779)</f>
        <v>25488</v>
      </c>
      <c r="C777" s="489"/>
      <c r="D777" s="493"/>
    </row>
    <row r="778" spans="1:4" ht="25.5" x14ac:dyDescent="0.25">
      <c r="A778" s="472" t="s">
        <v>302</v>
      </c>
      <c r="B778" s="499">
        <v>13216</v>
      </c>
      <c r="C778" s="489" t="s">
        <v>303</v>
      </c>
      <c r="D778" s="493">
        <v>42781</v>
      </c>
    </row>
    <row r="779" spans="1:4" ht="25.5" x14ac:dyDescent="0.25">
      <c r="A779" s="472" t="s">
        <v>2151</v>
      </c>
      <c r="B779" s="473">
        <v>12272</v>
      </c>
      <c r="C779" s="489" t="s">
        <v>2152</v>
      </c>
      <c r="D779" s="493">
        <v>42632</v>
      </c>
    </row>
    <row r="780" spans="1:4" x14ac:dyDescent="0.25">
      <c r="A780" s="542" t="s">
        <v>2155</v>
      </c>
      <c r="B780" s="476">
        <f>SUM(B781:B796)</f>
        <v>31305256.130000003</v>
      </c>
      <c r="C780" s="489"/>
      <c r="D780" s="493"/>
    </row>
    <row r="781" spans="1:4" x14ac:dyDescent="0.25">
      <c r="A781" s="491" t="s">
        <v>1082</v>
      </c>
      <c r="B781" s="473">
        <v>3385420</v>
      </c>
      <c r="C781" s="489" t="s">
        <v>2159</v>
      </c>
      <c r="D781" s="484">
        <v>42366</v>
      </c>
    </row>
    <row r="782" spans="1:4" x14ac:dyDescent="0.25">
      <c r="A782" s="522" t="s">
        <v>2156</v>
      </c>
      <c r="B782" s="473">
        <v>246434.03</v>
      </c>
      <c r="C782" s="489" t="s">
        <v>2157</v>
      </c>
      <c r="D782" s="493">
        <v>42472</v>
      </c>
    </row>
    <row r="783" spans="1:4" ht="25.5" x14ac:dyDescent="0.25">
      <c r="A783" s="472" t="s">
        <v>3117</v>
      </c>
      <c r="B783" s="473">
        <v>19152000</v>
      </c>
      <c r="C783" s="489" t="s">
        <v>1075</v>
      </c>
      <c r="D783" s="493">
        <v>42493</v>
      </c>
    </row>
    <row r="784" spans="1:4" ht="25.5" x14ac:dyDescent="0.25">
      <c r="A784" s="472" t="s">
        <v>2174</v>
      </c>
      <c r="B784" s="473">
        <v>42332.5</v>
      </c>
      <c r="C784" s="489" t="s">
        <v>2175</v>
      </c>
      <c r="D784" s="493">
        <v>42632</v>
      </c>
    </row>
    <row r="785" spans="1:4" ht="25.5" x14ac:dyDescent="0.25">
      <c r="A785" s="472" t="s">
        <v>2151</v>
      </c>
      <c r="B785" s="473">
        <v>10652.45</v>
      </c>
      <c r="C785" s="489" t="s">
        <v>2152</v>
      </c>
      <c r="D785" s="493">
        <v>42632</v>
      </c>
    </row>
    <row r="786" spans="1:4" x14ac:dyDescent="0.25">
      <c r="A786" s="491" t="s">
        <v>2184</v>
      </c>
      <c r="B786" s="473">
        <v>2344896</v>
      </c>
      <c r="C786" s="489" t="s">
        <v>2187</v>
      </c>
      <c r="D786" s="493">
        <v>42632</v>
      </c>
    </row>
    <row r="787" spans="1:4" x14ac:dyDescent="0.25">
      <c r="A787" s="491" t="s">
        <v>2184</v>
      </c>
      <c r="B787" s="473">
        <v>2032243.2</v>
      </c>
      <c r="C787" s="489" t="s">
        <v>2188</v>
      </c>
      <c r="D787" s="493">
        <v>42632</v>
      </c>
    </row>
    <row r="788" spans="1:4" ht="25.5" x14ac:dyDescent="0.25">
      <c r="A788" s="472" t="s">
        <v>2988</v>
      </c>
      <c r="B788" s="499">
        <v>2150432</v>
      </c>
      <c r="C788" s="528" t="s">
        <v>2989</v>
      </c>
      <c r="D788" s="493">
        <v>42782</v>
      </c>
    </row>
    <row r="789" spans="1:4" ht="25.5" x14ac:dyDescent="0.25">
      <c r="A789" s="472" t="s">
        <v>243</v>
      </c>
      <c r="B789" s="499">
        <v>4507.6000000000004</v>
      </c>
      <c r="C789" s="489" t="s">
        <v>244</v>
      </c>
      <c r="D789" s="484">
        <v>42769</v>
      </c>
    </row>
    <row r="790" spans="1:4" ht="25.5" x14ac:dyDescent="0.25">
      <c r="A790" s="472" t="s">
        <v>302</v>
      </c>
      <c r="B790" s="499">
        <v>68322</v>
      </c>
      <c r="C790" s="489" t="s">
        <v>303</v>
      </c>
      <c r="D790" s="493">
        <v>42781</v>
      </c>
    </row>
    <row r="791" spans="1:4" x14ac:dyDescent="0.25">
      <c r="A791" s="472" t="s">
        <v>337</v>
      </c>
      <c r="B791" s="499">
        <v>299425</v>
      </c>
      <c r="C791" s="489" t="s">
        <v>338</v>
      </c>
      <c r="D791" s="493">
        <v>42751</v>
      </c>
    </row>
    <row r="792" spans="1:4" x14ac:dyDescent="0.25">
      <c r="A792" s="501" t="s">
        <v>2916</v>
      </c>
      <c r="B792" s="473">
        <v>7551.97</v>
      </c>
      <c r="C792" s="516" t="s">
        <v>2917</v>
      </c>
      <c r="D792" s="520">
        <v>41704</v>
      </c>
    </row>
    <row r="793" spans="1:4" ht="25.5" x14ac:dyDescent="0.25">
      <c r="A793" s="472" t="s">
        <v>2001</v>
      </c>
      <c r="B793" s="473">
        <v>10985.8</v>
      </c>
      <c r="C793" s="489" t="s">
        <v>2062</v>
      </c>
      <c r="D793" s="493">
        <v>42458</v>
      </c>
    </row>
    <row r="794" spans="1:4" ht="25.5" x14ac:dyDescent="0.25">
      <c r="A794" s="472" t="s">
        <v>478</v>
      </c>
      <c r="B794" s="473">
        <v>437639.98</v>
      </c>
      <c r="C794" s="489" t="s">
        <v>2168</v>
      </c>
      <c r="D794" s="493">
        <v>42571</v>
      </c>
    </row>
    <row r="795" spans="1:4" ht="25.5" x14ac:dyDescent="0.25">
      <c r="A795" s="472" t="s">
        <v>2162</v>
      </c>
      <c r="B795" s="473">
        <v>18128.8</v>
      </c>
      <c r="C795" s="489" t="s">
        <v>2163</v>
      </c>
      <c r="D795" s="484">
        <v>42604</v>
      </c>
    </row>
    <row r="796" spans="1:4" x14ac:dyDescent="0.25">
      <c r="A796" s="491" t="s">
        <v>2184</v>
      </c>
      <c r="B796" s="473">
        <v>1094284.8</v>
      </c>
      <c r="C796" s="489" t="s">
        <v>1075</v>
      </c>
      <c r="D796" s="493">
        <v>42752</v>
      </c>
    </row>
    <row r="797" spans="1:4" x14ac:dyDescent="0.25">
      <c r="A797" s="542" t="s">
        <v>2190</v>
      </c>
      <c r="B797" s="476">
        <f>SUM(B798:B800)</f>
        <v>169345.08000000002</v>
      </c>
      <c r="C797" s="489"/>
      <c r="D797" s="493"/>
    </row>
    <row r="798" spans="1:4" ht="25.5" x14ac:dyDescent="0.25">
      <c r="A798" s="538" t="s">
        <v>1990</v>
      </c>
      <c r="B798" s="515">
        <f>106200*1.18</f>
        <v>125316</v>
      </c>
      <c r="C798" s="516" t="s">
        <v>1991</v>
      </c>
      <c r="D798" s="484">
        <v>42606</v>
      </c>
    </row>
    <row r="799" spans="1:4" x14ac:dyDescent="0.25">
      <c r="A799" s="501" t="s">
        <v>2916</v>
      </c>
      <c r="B799" s="473">
        <v>2729.08</v>
      </c>
      <c r="C799" s="516" t="s">
        <v>2917</v>
      </c>
      <c r="D799" s="520">
        <v>41704</v>
      </c>
    </row>
    <row r="800" spans="1:4" ht="25.5" x14ac:dyDescent="0.25">
      <c r="A800" s="538" t="s">
        <v>1994</v>
      </c>
      <c r="B800" s="515">
        <f>35000*1.18</f>
        <v>41300</v>
      </c>
      <c r="C800" s="516" t="s">
        <v>1995</v>
      </c>
      <c r="D800" s="484">
        <v>42494</v>
      </c>
    </row>
    <row r="801" spans="1:4" x14ac:dyDescent="0.25">
      <c r="A801" s="542" t="s">
        <v>2193</v>
      </c>
      <c r="B801" s="529">
        <f>SUM(B802:B804)</f>
        <v>429482.82000000007</v>
      </c>
      <c r="C801" s="516"/>
      <c r="D801" s="484"/>
    </row>
    <row r="802" spans="1:4" ht="25.5" x14ac:dyDescent="0.25">
      <c r="A802" s="472" t="s">
        <v>3118</v>
      </c>
      <c r="B802" s="473">
        <v>1094.82</v>
      </c>
      <c r="C802" s="489" t="s">
        <v>2163</v>
      </c>
      <c r="D802" s="484">
        <v>42604</v>
      </c>
    </row>
    <row r="803" spans="1:4" ht="25.5" x14ac:dyDescent="0.25">
      <c r="A803" s="472" t="s">
        <v>243</v>
      </c>
      <c r="B803" s="499">
        <v>101042.22</v>
      </c>
      <c r="C803" s="489" t="s">
        <v>244</v>
      </c>
      <c r="D803" s="484">
        <v>42769</v>
      </c>
    </row>
    <row r="804" spans="1:4" x14ac:dyDescent="0.25">
      <c r="A804" s="501" t="s">
        <v>2916</v>
      </c>
      <c r="B804" s="473">
        <v>327345.78000000003</v>
      </c>
      <c r="C804" s="516" t="s">
        <v>2917</v>
      </c>
      <c r="D804" s="520">
        <v>41704</v>
      </c>
    </row>
    <row r="805" spans="1:4" x14ac:dyDescent="0.25">
      <c r="A805" s="542" t="s">
        <v>3119</v>
      </c>
      <c r="B805" s="476">
        <f>SUM(B806:B812)</f>
        <v>343750.75</v>
      </c>
      <c r="C805" s="516"/>
      <c r="D805" s="520"/>
    </row>
    <row r="806" spans="1:4" x14ac:dyDescent="0.25">
      <c r="A806" s="472" t="s">
        <v>2195</v>
      </c>
      <c r="B806" s="473">
        <v>129564</v>
      </c>
      <c r="C806" s="489" t="s">
        <v>423</v>
      </c>
      <c r="D806" s="493">
        <v>42257</v>
      </c>
    </row>
    <row r="807" spans="1:4" ht="25.5" x14ac:dyDescent="0.25">
      <c r="A807" s="472" t="s">
        <v>2202</v>
      </c>
      <c r="B807" s="494">
        <v>7825.05</v>
      </c>
      <c r="C807" s="489" t="s">
        <v>2203</v>
      </c>
      <c r="D807" s="493">
        <v>42460</v>
      </c>
    </row>
    <row r="808" spans="1:4" ht="25.5" x14ac:dyDescent="0.25">
      <c r="A808" s="538" t="s">
        <v>1990</v>
      </c>
      <c r="B808" s="515">
        <f>69000*1.18</f>
        <v>81420</v>
      </c>
      <c r="C808" s="516" t="s">
        <v>1991</v>
      </c>
      <c r="D808" s="484">
        <v>42606</v>
      </c>
    </row>
    <row r="809" spans="1:4" ht="25.5" x14ac:dyDescent="0.25">
      <c r="A809" s="538" t="s">
        <v>2198</v>
      </c>
      <c r="B809" s="515">
        <v>24030.7</v>
      </c>
      <c r="C809" s="516" t="s">
        <v>2199</v>
      </c>
      <c r="D809" s="484">
        <v>42629</v>
      </c>
    </row>
    <row r="810" spans="1:4" ht="25.5" x14ac:dyDescent="0.25">
      <c r="A810" s="538" t="s">
        <v>1994</v>
      </c>
      <c r="B810" s="515">
        <f>3500*1.18</f>
        <v>4130</v>
      </c>
      <c r="C810" s="516" t="s">
        <v>1995</v>
      </c>
      <c r="D810" s="484">
        <v>42494</v>
      </c>
    </row>
    <row r="811" spans="1:4" ht="25.5" x14ac:dyDescent="0.25">
      <c r="A811" s="472" t="s">
        <v>1818</v>
      </c>
      <c r="B811" s="473">
        <v>847</v>
      </c>
      <c r="C811" s="489" t="s">
        <v>2089</v>
      </c>
      <c r="D811" s="484">
        <v>42557</v>
      </c>
    </row>
    <row r="812" spans="1:4" ht="25.5" x14ac:dyDescent="0.25">
      <c r="A812" s="472" t="s">
        <v>2118</v>
      </c>
      <c r="B812" s="473">
        <f>81300*1.18</f>
        <v>95934</v>
      </c>
      <c r="C812" s="489" t="s">
        <v>2119</v>
      </c>
      <c r="D812" s="493">
        <v>42759</v>
      </c>
    </row>
    <row r="813" spans="1:4" x14ac:dyDescent="0.25">
      <c r="A813" s="467" t="s">
        <v>3007</v>
      </c>
      <c r="B813" s="511">
        <f>SUM(B814:B815)</f>
        <v>70216.800000000003</v>
      </c>
      <c r="C813" s="489"/>
      <c r="D813" s="493"/>
    </row>
    <row r="814" spans="1:4" ht="25.5" x14ac:dyDescent="0.25">
      <c r="A814" s="472" t="s">
        <v>2162</v>
      </c>
      <c r="B814" s="473">
        <v>53722.97</v>
      </c>
      <c r="C814" s="489" t="s">
        <v>2163</v>
      </c>
      <c r="D814" s="484">
        <v>42604</v>
      </c>
    </row>
    <row r="815" spans="1:4" x14ac:dyDescent="0.25">
      <c r="A815" s="501" t="s">
        <v>2916</v>
      </c>
      <c r="B815" s="473">
        <v>16493.830000000002</v>
      </c>
      <c r="C815" s="516" t="s">
        <v>2917</v>
      </c>
      <c r="D815" s="520">
        <v>41704</v>
      </c>
    </row>
    <row r="816" spans="1:4" x14ac:dyDescent="0.25">
      <c r="A816" s="543" t="s">
        <v>3008</v>
      </c>
      <c r="B816" s="511">
        <f>SUM(B817:B817)</f>
        <v>286311.33</v>
      </c>
      <c r="C816" s="516"/>
      <c r="D816" s="520"/>
    </row>
    <row r="817" spans="1:4" x14ac:dyDescent="0.25">
      <c r="A817" s="501" t="s">
        <v>2916</v>
      </c>
      <c r="B817" s="473">
        <f>9926.03+276385.3</f>
        <v>286311.33</v>
      </c>
      <c r="C817" s="516" t="s">
        <v>2917</v>
      </c>
      <c r="D817" s="520">
        <v>41704</v>
      </c>
    </row>
    <row r="818" spans="1:4" x14ac:dyDescent="0.25">
      <c r="A818" s="467" t="s">
        <v>2205</v>
      </c>
      <c r="B818" s="511">
        <f>SUM(B819:B820)</f>
        <v>114953.27</v>
      </c>
      <c r="C818" s="516"/>
      <c r="D818" s="520"/>
    </row>
    <row r="819" spans="1:4" ht="25.5" x14ac:dyDescent="0.25">
      <c r="A819" s="472" t="s">
        <v>302</v>
      </c>
      <c r="B819" s="499">
        <v>93810</v>
      </c>
      <c r="C819" s="489" t="s">
        <v>303</v>
      </c>
      <c r="D819" s="493">
        <v>42781</v>
      </c>
    </row>
    <row r="820" spans="1:4" x14ac:dyDescent="0.25">
      <c r="A820" s="501" t="s">
        <v>2916</v>
      </c>
      <c r="B820" s="473">
        <v>21143.27</v>
      </c>
      <c r="C820" s="516" t="s">
        <v>2917</v>
      </c>
      <c r="D820" s="520">
        <v>41704</v>
      </c>
    </row>
    <row r="821" spans="1:4" x14ac:dyDescent="0.25">
      <c r="A821" s="543" t="s">
        <v>3009</v>
      </c>
      <c r="B821" s="476">
        <f>SUM(B822:B822)</f>
        <v>375155.06</v>
      </c>
      <c r="C821" s="516"/>
      <c r="D821" s="520"/>
    </row>
    <row r="822" spans="1:4" x14ac:dyDescent="0.25">
      <c r="A822" s="501" t="s">
        <v>2916</v>
      </c>
      <c r="B822" s="473">
        <f>280243.2+94911.86</f>
        <v>375155.06</v>
      </c>
      <c r="C822" s="516" t="s">
        <v>2917</v>
      </c>
      <c r="D822" s="520">
        <v>41704</v>
      </c>
    </row>
    <row r="823" spans="1:4" x14ac:dyDescent="0.25">
      <c r="A823" s="467" t="s">
        <v>2208</v>
      </c>
      <c r="B823" s="476">
        <f>SUM(B824:B824)</f>
        <v>142040</v>
      </c>
      <c r="C823" s="516"/>
      <c r="D823" s="520"/>
    </row>
    <row r="824" spans="1:4" x14ac:dyDescent="0.25">
      <c r="A824" s="469" t="s">
        <v>343</v>
      </c>
      <c r="B824" s="468">
        <v>142040</v>
      </c>
      <c r="C824" s="544" t="s">
        <v>2209</v>
      </c>
      <c r="D824" s="482">
        <v>42607</v>
      </c>
    </row>
    <row r="825" spans="1:4" x14ac:dyDescent="0.25">
      <c r="A825" s="545" t="s">
        <v>2221</v>
      </c>
      <c r="B825" s="511">
        <f>SUM(B826:B826)</f>
        <v>250000</v>
      </c>
      <c r="C825" s="477"/>
      <c r="D825" s="513"/>
    </row>
    <row r="826" spans="1:4" x14ac:dyDescent="0.25">
      <c r="A826" s="469" t="s">
        <v>2216</v>
      </c>
      <c r="B826" s="468">
        <v>250000</v>
      </c>
      <c r="C826" s="544" t="s">
        <v>2230</v>
      </c>
      <c r="D826" s="482"/>
    </row>
    <row r="827" spans="1:4" x14ac:dyDescent="0.25">
      <c r="A827" s="542" t="s">
        <v>2222</v>
      </c>
      <c r="B827" s="546">
        <f>SUM(B828:B830)</f>
        <v>2900160</v>
      </c>
      <c r="C827" s="544"/>
      <c r="D827" s="482"/>
    </row>
    <row r="828" spans="1:4" x14ac:dyDescent="0.25">
      <c r="A828" s="469" t="s">
        <v>2223</v>
      </c>
      <c r="B828" s="468">
        <v>2581840</v>
      </c>
      <c r="C828" s="544" t="s">
        <v>2224</v>
      </c>
      <c r="D828" s="482">
        <v>42352</v>
      </c>
    </row>
    <row r="829" spans="1:4" x14ac:dyDescent="0.25">
      <c r="A829" s="469" t="s">
        <v>343</v>
      </c>
      <c r="B829" s="468">
        <v>176120</v>
      </c>
      <c r="C829" s="544" t="s">
        <v>2226</v>
      </c>
      <c r="D829" s="482">
        <v>42606</v>
      </c>
    </row>
    <row r="830" spans="1:4" x14ac:dyDescent="0.25">
      <c r="A830" s="469" t="s">
        <v>343</v>
      </c>
      <c r="B830" s="468">
        <v>142200</v>
      </c>
      <c r="C830" s="544" t="s">
        <v>2228</v>
      </c>
      <c r="D830" s="482">
        <v>42608</v>
      </c>
    </row>
    <row r="831" spans="1:4" x14ac:dyDescent="0.25">
      <c r="A831" s="542" t="s">
        <v>2236</v>
      </c>
      <c r="B831" s="546">
        <f>SUM(B832)</f>
        <v>1220983.48</v>
      </c>
      <c r="C831" s="544"/>
      <c r="D831" s="482"/>
    </row>
    <row r="832" spans="1:4" x14ac:dyDescent="0.25">
      <c r="A832" s="472" t="s">
        <v>456</v>
      </c>
      <c r="B832" s="473">
        <v>1220983.48</v>
      </c>
      <c r="C832" s="489" t="s">
        <v>2237</v>
      </c>
      <c r="D832" s="493">
        <v>42753</v>
      </c>
    </row>
    <row r="833" spans="1:4" x14ac:dyDescent="0.25">
      <c r="A833" s="542" t="s">
        <v>2240</v>
      </c>
      <c r="B833" s="476">
        <f>SUM(B834:B836)</f>
        <v>1552743.25</v>
      </c>
      <c r="C833" s="489"/>
      <c r="D833" s="493"/>
    </row>
    <row r="834" spans="1:4" ht="25.5" x14ac:dyDescent="0.25">
      <c r="A834" s="472" t="s">
        <v>2174</v>
      </c>
      <c r="B834" s="473">
        <v>766970.5</v>
      </c>
      <c r="C834" s="489" t="s">
        <v>2175</v>
      </c>
      <c r="D834" s="493">
        <v>42632</v>
      </c>
    </row>
    <row r="835" spans="1:4" x14ac:dyDescent="0.25">
      <c r="A835" s="501" t="s">
        <v>2916</v>
      </c>
      <c r="B835" s="473">
        <v>156832.75</v>
      </c>
      <c r="C835" s="516" t="s">
        <v>2917</v>
      </c>
      <c r="D835" s="520">
        <v>41704</v>
      </c>
    </row>
    <row r="836" spans="1:4" x14ac:dyDescent="0.25">
      <c r="A836" s="472" t="s">
        <v>2241</v>
      </c>
      <c r="B836" s="473">
        <v>628940</v>
      </c>
      <c r="C836" s="489" t="s">
        <v>2242</v>
      </c>
      <c r="D836" s="493">
        <v>42576</v>
      </c>
    </row>
    <row r="837" spans="1:4" x14ac:dyDescent="0.25">
      <c r="A837" s="542" t="s">
        <v>2245</v>
      </c>
      <c r="B837" s="476">
        <f>SUM(B838:B843)</f>
        <v>2001573.0999999999</v>
      </c>
      <c r="C837" s="489"/>
      <c r="D837" s="493"/>
    </row>
    <row r="838" spans="1:4" ht="25.5" x14ac:dyDescent="0.25">
      <c r="A838" s="472" t="s">
        <v>2001</v>
      </c>
      <c r="B838" s="473">
        <v>6230.4</v>
      </c>
      <c r="C838" s="489" t="s">
        <v>2062</v>
      </c>
      <c r="D838" s="493">
        <v>42458</v>
      </c>
    </row>
    <row r="839" spans="1:4" x14ac:dyDescent="0.25">
      <c r="A839" s="538" t="s">
        <v>473</v>
      </c>
      <c r="B839" s="515">
        <v>441457.98</v>
      </c>
      <c r="C839" s="516" t="s">
        <v>2246</v>
      </c>
      <c r="D839" s="493">
        <v>42458</v>
      </c>
    </row>
    <row r="840" spans="1:4" x14ac:dyDescent="0.25">
      <c r="A840" s="538" t="s">
        <v>2248</v>
      </c>
      <c r="B840" s="515">
        <v>94535.7</v>
      </c>
      <c r="C840" s="516" t="s">
        <v>2249</v>
      </c>
      <c r="D840" s="493">
        <v>42458</v>
      </c>
    </row>
    <row r="841" spans="1:4" x14ac:dyDescent="0.25">
      <c r="A841" s="538" t="s">
        <v>2990</v>
      </c>
      <c r="B841" s="527">
        <v>18737.88</v>
      </c>
      <c r="C841" s="536" t="s">
        <v>2991</v>
      </c>
      <c r="D841" s="493">
        <v>42458</v>
      </c>
    </row>
    <row r="842" spans="1:4" ht="25.5" x14ac:dyDescent="0.25">
      <c r="A842" s="472" t="s">
        <v>302</v>
      </c>
      <c r="B842" s="499">
        <v>302206.26</v>
      </c>
      <c r="C842" s="489" t="s">
        <v>303</v>
      </c>
      <c r="D842" s="493">
        <v>42781</v>
      </c>
    </row>
    <row r="843" spans="1:4" ht="25.5" x14ac:dyDescent="0.25">
      <c r="A843" s="472" t="s">
        <v>2151</v>
      </c>
      <c r="B843" s="473">
        <v>1138404.8799999999</v>
      </c>
      <c r="C843" s="489" t="s">
        <v>2152</v>
      </c>
      <c r="D843" s="493">
        <v>42632</v>
      </c>
    </row>
    <row r="844" spans="1:4" ht="25.5" x14ac:dyDescent="0.25">
      <c r="A844" s="542" t="s">
        <v>2251</v>
      </c>
      <c r="B844" s="476">
        <f>SUM(B845:B883)</f>
        <v>42400441.417199984</v>
      </c>
      <c r="C844" s="489"/>
      <c r="D844" s="493"/>
    </row>
    <row r="845" spans="1:4" ht="25.5" x14ac:dyDescent="0.25">
      <c r="A845" s="472" t="s">
        <v>3066</v>
      </c>
      <c r="B845" s="473">
        <v>2154192.66</v>
      </c>
      <c r="C845" s="489" t="s">
        <v>1746</v>
      </c>
      <c r="D845" s="493">
        <v>42776</v>
      </c>
    </row>
    <row r="846" spans="1:4" ht="25.5" x14ac:dyDescent="0.25">
      <c r="A846" s="472" t="s">
        <v>3105</v>
      </c>
      <c r="B846" s="473">
        <f>199123.99*1.18</f>
        <v>234966.30819999997</v>
      </c>
      <c r="C846" s="489" t="s">
        <v>2268</v>
      </c>
      <c r="D846" s="493">
        <v>42445</v>
      </c>
    </row>
    <row r="847" spans="1:4" ht="25.5" x14ac:dyDescent="0.25">
      <c r="A847" s="472" t="s">
        <v>2001</v>
      </c>
      <c r="B847" s="473">
        <v>27033.8</v>
      </c>
      <c r="C847" s="489" t="s">
        <v>2270</v>
      </c>
      <c r="D847" s="493">
        <v>42458</v>
      </c>
    </row>
    <row r="848" spans="1:4" ht="25.5" x14ac:dyDescent="0.25">
      <c r="A848" s="472" t="s">
        <v>2202</v>
      </c>
      <c r="B848" s="494">
        <v>60919.81</v>
      </c>
      <c r="C848" s="489" t="s">
        <v>2203</v>
      </c>
      <c r="D848" s="493">
        <v>42460</v>
      </c>
    </row>
    <row r="849" spans="1:4" x14ac:dyDescent="0.25">
      <c r="A849" s="472" t="s">
        <v>2258</v>
      </c>
      <c r="B849" s="473">
        <v>640532.01</v>
      </c>
      <c r="C849" s="489" t="s">
        <v>423</v>
      </c>
      <c r="D849" s="493">
        <v>42481</v>
      </c>
    </row>
    <row r="850" spans="1:4" ht="25.5" x14ac:dyDescent="0.25">
      <c r="A850" s="472" t="s">
        <v>2004</v>
      </c>
      <c r="B850" s="515">
        <v>2584086</v>
      </c>
      <c r="C850" s="516" t="s">
        <v>2005</v>
      </c>
      <c r="D850" s="484">
        <v>42332</v>
      </c>
    </row>
    <row r="851" spans="1:4" x14ac:dyDescent="0.25">
      <c r="A851" s="472" t="s">
        <v>2030</v>
      </c>
      <c r="B851" s="473">
        <v>4963907.67</v>
      </c>
      <c r="C851" s="489" t="s">
        <v>2284</v>
      </c>
      <c r="D851" s="493">
        <v>42549</v>
      </c>
    </row>
    <row r="852" spans="1:4" x14ac:dyDescent="0.25">
      <c r="A852" s="472" t="s">
        <v>2007</v>
      </c>
      <c r="B852" s="473">
        <v>670051.19999999995</v>
      </c>
      <c r="C852" s="489" t="s">
        <v>2286</v>
      </c>
      <c r="D852" s="493">
        <v>42563</v>
      </c>
    </row>
    <row r="853" spans="1:4" ht="25.5" x14ac:dyDescent="0.25">
      <c r="A853" s="472" t="s">
        <v>3122</v>
      </c>
      <c r="B853" s="473">
        <v>3354841.48</v>
      </c>
      <c r="C853" s="489" t="s">
        <v>2288</v>
      </c>
      <c r="D853" s="493">
        <v>42594</v>
      </c>
    </row>
    <row r="854" spans="1:4" ht="25.5" x14ac:dyDescent="0.25">
      <c r="A854" s="472" t="s">
        <v>473</v>
      </c>
      <c r="B854" s="473">
        <v>546635</v>
      </c>
      <c r="C854" s="489" t="s">
        <v>2290</v>
      </c>
      <c r="D854" s="493">
        <v>42601</v>
      </c>
    </row>
    <row r="855" spans="1:4" ht="25.5" x14ac:dyDescent="0.25">
      <c r="A855" s="522" t="s">
        <v>2082</v>
      </c>
      <c r="B855" s="473">
        <f>(78475+124277.55-13975)*1.18+(11266+13975)</f>
        <v>247998.50899999996</v>
      </c>
      <c r="C855" s="489" t="s">
        <v>2083</v>
      </c>
      <c r="D855" s="484">
        <v>42601</v>
      </c>
    </row>
    <row r="856" spans="1:4" ht="25.5" x14ac:dyDescent="0.25">
      <c r="A856" s="472" t="s">
        <v>3112</v>
      </c>
      <c r="B856" s="473">
        <v>3208304.56</v>
      </c>
      <c r="C856" s="489" t="s">
        <v>365</v>
      </c>
      <c r="D856" s="493">
        <v>42608</v>
      </c>
    </row>
    <row r="857" spans="1:4" ht="25.5" x14ac:dyDescent="0.25">
      <c r="A857" s="472" t="s">
        <v>2007</v>
      </c>
      <c r="B857" s="473">
        <f>90000*1.18</f>
        <v>106200</v>
      </c>
      <c r="C857" s="495" t="s">
        <v>2097</v>
      </c>
      <c r="D857" s="493">
        <v>42608</v>
      </c>
    </row>
    <row r="858" spans="1:4" x14ac:dyDescent="0.25">
      <c r="A858" s="522" t="s">
        <v>2296</v>
      </c>
      <c r="B858" s="473">
        <v>11182032</v>
      </c>
      <c r="C858" s="489" t="s">
        <v>2297</v>
      </c>
      <c r="D858" s="493">
        <v>42671</v>
      </c>
    </row>
    <row r="859" spans="1:4" x14ac:dyDescent="0.25">
      <c r="A859" s="472" t="s">
        <v>2302</v>
      </c>
      <c r="B859" s="473">
        <v>91719</v>
      </c>
      <c r="C859" s="489" t="s">
        <v>2303</v>
      </c>
      <c r="D859" s="493">
        <v>42671</v>
      </c>
    </row>
    <row r="860" spans="1:4" ht="25.5" x14ac:dyDescent="0.25">
      <c r="A860" s="472" t="s">
        <v>1057</v>
      </c>
      <c r="B860" s="473">
        <v>67501.899999999994</v>
      </c>
      <c r="C860" s="489" t="s">
        <v>2148</v>
      </c>
      <c r="D860" s="493">
        <v>42695</v>
      </c>
    </row>
    <row r="861" spans="1:4" x14ac:dyDescent="0.25">
      <c r="A861" s="472" t="s">
        <v>2302</v>
      </c>
      <c r="B861" s="473">
        <v>631602</v>
      </c>
      <c r="C861" s="489" t="s">
        <v>2308</v>
      </c>
      <c r="D861" s="493">
        <v>42718</v>
      </c>
    </row>
    <row r="862" spans="1:4" x14ac:dyDescent="0.25">
      <c r="A862" s="472" t="s">
        <v>2311</v>
      </c>
      <c r="B862" s="473">
        <v>2505223.81</v>
      </c>
      <c r="C862" s="489" t="s">
        <v>2312</v>
      </c>
      <c r="D862" s="493">
        <v>42725</v>
      </c>
    </row>
    <row r="863" spans="1:4" ht="25.5" x14ac:dyDescent="0.25">
      <c r="A863" s="472" t="s">
        <v>2314</v>
      </c>
      <c r="B863" s="473">
        <v>161173.25</v>
      </c>
      <c r="C863" s="489" t="s">
        <v>2315</v>
      </c>
      <c r="D863" s="493">
        <v>42733</v>
      </c>
    </row>
    <row r="864" spans="1:4" x14ac:dyDescent="0.25">
      <c r="A864" s="472" t="s">
        <v>478</v>
      </c>
      <c r="B864" s="473">
        <v>2867400</v>
      </c>
      <c r="C864" s="489" t="s">
        <v>2299</v>
      </c>
      <c r="D864" s="493">
        <v>42733</v>
      </c>
    </row>
    <row r="865" spans="1:4" x14ac:dyDescent="0.25">
      <c r="A865" s="491" t="s">
        <v>1074</v>
      </c>
      <c r="B865" s="494">
        <v>1053255.1599999999</v>
      </c>
      <c r="C865" s="495" t="s">
        <v>2293</v>
      </c>
      <c r="D865" s="493">
        <v>42733</v>
      </c>
    </row>
    <row r="866" spans="1:4" x14ac:dyDescent="0.25">
      <c r="A866" s="472" t="s">
        <v>2027</v>
      </c>
      <c r="B866" s="473">
        <v>79650</v>
      </c>
      <c r="C866" s="489" t="s">
        <v>1753</v>
      </c>
      <c r="D866" s="493">
        <v>42733</v>
      </c>
    </row>
    <row r="867" spans="1:4" x14ac:dyDescent="0.25">
      <c r="A867" s="472" t="s">
        <v>456</v>
      </c>
      <c r="B867" s="473">
        <v>436012.05</v>
      </c>
      <c r="C867" s="489" t="s">
        <v>2317</v>
      </c>
      <c r="D867" s="493">
        <v>42733</v>
      </c>
    </row>
    <row r="868" spans="1:4" x14ac:dyDescent="0.25">
      <c r="A868" s="472" t="s">
        <v>360</v>
      </c>
      <c r="B868" s="499">
        <v>489761.36</v>
      </c>
      <c r="C868" s="528" t="s">
        <v>2992</v>
      </c>
      <c r="D868" s="493">
        <v>42795</v>
      </c>
    </row>
    <row r="869" spans="1:4" x14ac:dyDescent="0.25">
      <c r="A869" s="472" t="s">
        <v>2311</v>
      </c>
      <c r="B869" s="499">
        <v>86871.6</v>
      </c>
      <c r="C869" s="528" t="s">
        <v>2993</v>
      </c>
      <c r="D869" s="493">
        <v>42733</v>
      </c>
    </row>
    <row r="870" spans="1:4" x14ac:dyDescent="0.25">
      <c r="A870" s="472" t="s">
        <v>356</v>
      </c>
      <c r="B870" s="499">
        <v>90270</v>
      </c>
      <c r="C870" s="528" t="s">
        <v>2994</v>
      </c>
      <c r="D870" s="493">
        <v>42733</v>
      </c>
    </row>
    <row r="871" spans="1:4" x14ac:dyDescent="0.25">
      <c r="A871" s="472" t="s">
        <v>360</v>
      </c>
      <c r="B871" s="499">
        <v>163019.62</v>
      </c>
      <c r="C871" s="489" t="s">
        <v>361</v>
      </c>
      <c r="D871" s="493">
        <v>42712</v>
      </c>
    </row>
    <row r="872" spans="1:4" x14ac:dyDescent="0.25">
      <c r="A872" s="472" t="s">
        <v>364</v>
      </c>
      <c r="B872" s="499">
        <v>728095.4</v>
      </c>
      <c r="C872" s="489" t="s">
        <v>365</v>
      </c>
      <c r="D872" s="493">
        <v>42716</v>
      </c>
    </row>
    <row r="873" spans="1:4" x14ac:dyDescent="0.25">
      <c r="A873" s="472" t="s">
        <v>356</v>
      </c>
      <c r="B873" s="499">
        <v>664930</v>
      </c>
      <c r="C873" s="489" t="s">
        <v>357</v>
      </c>
      <c r="D873" s="493">
        <v>42755</v>
      </c>
    </row>
    <row r="874" spans="1:4" x14ac:dyDescent="0.25">
      <c r="A874" s="504" t="s">
        <v>351</v>
      </c>
      <c r="B874" s="499">
        <v>561267</v>
      </c>
      <c r="C874" s="489" t="s">
        <v>352</v>
      </c>
      <c r="D874" s="493">
        <v>42776</v>
      </c>
    </row>
    <row r="875" spans="1:4" x14ac:dyDescent="0.25">
      <c r="A875" s="472" t="s">
        <v>3123</v>
      </c>
      <c r="B875" s="473">
        <f>6097*1.18</f>
        <v>7194.46</v>
      </c>
      <c r="C875" s="495" t="s">
        <v>1038</v>
      </c>
      <c r="D875" s="493">
        <v>42431</v>
      </c>
    </row>
    <row r="876" spans="1:4" x14ac:dyDescent="0.25">
      <c r="A876" s="522" t="s">
        <v>2262</v>
      </c>
      <c r="B876" s="473">
        <v>140892</v>
      </c>
      <c r="C876" s="489" t="s">
        <v>2263</v>
      </c>
      <c r="D876" s="493">
        <v>42436</v>
      </c>
    </row>
    <row r="877" spans="1:4" x14ac:dyDescent="0.25">
      <c r="A877" s="522" t="s">
        <v>2266</v>
      </c>
      <c r="B877" s="473">
        <v>172280</v>
      </c>
      <c r="C877" s="489" t="s">
        <v>2267</v>
      </c>
      <c r="D877" s="493">
        <v>42078</v>
      </c>
    </row>
    <row r="878" spans="1:4" x14ac:dyDescent="0.25">
      <c r="A878" s="522" t="s">
        <v>2262</v>
      </c>
      <c r="B878" s="473">
        <v>15525</v>
      </c>
      <c r="C878" s="489" t="s">
        <v>2271</v>
      </c>
      <c r="D878" s="493">
        <v>42466</v>
      </c>
    </row>
    <row r="879" spans="1:4" x14ac:dyDescent="0.25">
      <c r="A879" s="472" t="s">
        <v>2276</v>
      </c>
      <c r="B879" s="473">
        <v>23788.799999999999</v>
      </c>
      <c r="C879" s="489" t="s">
        <v>2277</v>
      </c>
      <c r="D879" s="493">
        <v>42485</v>
      </c>
    </row>
    <row r="880" spans="1:4" ht="25.5" x14ac:dyDescent="0.25">
      <c r="A880" s="472" t="s">
        <v>1818</v>
      </c>
      <c r="B880" s="473">
        <v>382025</v>
      </c>
      <c r="C880" s="489" t="s">
        <v>2089</v>
      </c>
      <c r="D880" s="484">
        <v>42557</v>
      </c>
    </row>
    <row r="881" spans="1:4" ht="25.5" x14ac:dyDescent="0.25">
      <c r="A881" s="472" t="s">
        <v>1818</v>
      </c>
      <c r="B881" s="473">
        <v>61360</v>
      </c>
      <c r="C881" s="489" t="s">
        <v>2089</v>
      </c>
      <c r="D881" s="484">
        <v>42557</v>
      </c>
    </row>
    <row r="882" spans="1:4" ht="25.5" x14ac:dyDescent="0.25">
      <c r="A882" s="472" t="s">
        <v>1068</v>
      </c>
      <c r="B882" s="473">
        <f>14000*1.18</f>
        <v>16520</v>
      </c>
      <c r="C882" s="495" t="s">
        <v>1069</v>
      </c>
      <c r="D882" s="493">
        <v>42585</v>
      </c>
    </row>
    <row r="883" spans="1:4" x14ac:dyDescent="0.25">
      <c r="A883" s="472" t="s">
        <v>302</v>
      </c>
      <c r="B883" s="473">
        <v>921403</v>
      </c>
      <c r="C883" s="489" t="s">
        <v>2305</v>
      </c>
      <c r="D883" s="493"/>
    </row>
    <row r="884" spans="1:4" x14ac:dyDescent="0.25">
      <c r="A884" s="542" t="s">
        <v>2319</v>
      </c>
      <c r="B884" s="476">
        <f>SUM(B885:B888)</f>
        <v>1534866.1700000002</v>
      </c>
      <c r="C884" s="489"/>
      <c r="D884" s="493"/>
    </row>
    <row r="885" spans="1:4" ht="25.5" x14ac:dyDescent="0.25">
      <c r="A885" s="472" t="s">
        <v>3105</v>
      </c>
      <c r="B885" s="473">
        <f>53212.5*1.18</f>
        <v>62790.75</v>
      </c>
      <c r="C885" s="489" t="s">
        <v>2268</v>
      </c>
      <c r="D885" s="493">
        <v>42445</v>
      </c>
    </row>
    <row r="886" spans="1:4" ht="25.5" x14ac:dyDescent="0.25">
      <c r="A886" s="472" t="s">
        <v>2066</v>
      </c>
      <c r="B886" s="473">
        <v>892021</v>
      </c>
      <c r="C886" s="489" t="s">
        <v>2282</v>
      </c>
      <c r="D886" s="493">
        <v>42530</v>
      </c>
    </row>
    <row r="887" spans="1:4" x14ac:dyDescent="0.25">
      <c r="A887" s="472" t="s">
        <v>2321</v>
      </c>
      <c r="B887" s="473">
        <v>577151.62</v>
      </c>
      <c r="C887" s="489" t="s">
        <v>2322</v>
      </c>
      <c r="D887" s="493">
        <v>42558</v>
      </c>
    </row>
    <row r="888" spans="1:4" ht="25.5" x14ac:dyDescent="0.25">
      <c r="A888" s="472" t="s">
        <v>2001</v>
      </c>
      <c r="B888" s="473">
        <v>2902.8</v>
      </c>
      <c r="C888" s="489" t="s">
        <v>2062</v>
      </c>
      <c r="D888" s="493">
        <v>42458</v>
      </c>
    </row>
    <row r="889" spans="1:4" x14ac:dyDescent="0.25">
      <c r="A889" s="542" t="s">
        <v>2323</v>
      </c>
      <c r="B889" s="476">
        <f>SUM(B890:B893)</f>
        <v>6714437.4800000004</v>
      </c>
      <c r="C889" s="489"/>
      <c r="D889" s="493"/>
    </row>
    <row r="890" spans="1:4" ht="25.5" x14ac:dyDescent="0.25">
      <c r="A890" s="472" t="s">
        <v>2004</v>
      </c>
      <c r="B890" s="515">
        <v>5720038.5</v>
      </c>
      <c r="C890" s="516" t="s">
        <v>2005</v>
      </c>
      <c r="D890" s="484">
        <v>42332</v>
      </c>
    </row>
    <row r="891" spans="1:4" x14ac:dyDescent="0.25">
      <c r="A891" s="522" t="s">
        <v>2326</v>
      </c>
      <c r="B891" s="473">
        <v>846768</v>
      </c>
      <c r="C891" s="489" t="s">
        <v>446</v>
      </c>
      <c r="D891" s="493">
        <v>42559</v>
      </c>
    </row>
    <row r="892" spans="1:4" ht="25.5" x14ac:dyDescent="0.25">
      <c r="A892" s="472" t="s">
        <v>2001</v>
      </c>
      <c r="B892" s="473">
        <v>52191.4</v>
      </c>
      <c r="C892" s="489" t="s">
        <v>2062</v>
      </c>
      <c r="D892" s="493">
        <v>42458</v>
      </c>
    </row>
    <row r="893" spans="1:4" x14ac:dyDescent="0.25">
      <c r="A893" s="472" t="s">
        <v>2162</v>
      </c>
      <c r="B893" s="515">
        <v>95439.58</v>
      </c>
      <c r="C893" s="516" t="s">
        <v>1716</v>
      </c>
      <c r="D893" s="484">
        <v>42733</v>
      </c>
    </row>
    <row r="894" spans="1:4" x14ac:dyDescent="0.25">
      <c r="A894" s="542" t="s">
        <v>3124</v>
      </c>
      <c r="B894" s="529">
        <f>SUM(B895:B902)</f>
        <v>7742880.7999999998</v>
      </c>
      <c r="C894" s="516"/>
      <c r="D894" s="484"/>
    </row>
    <row r="895" spans="1:4" ht="25.5" x14ac:dyDescent="0.25">
      <c r="A895" s="472" t="s">
        <v>2202</v>
      </c>
      <c r="B895" s="494">
        <v>112005.6</v>
      </c>
      <c r="C895" s="489" t="s">
        <v>2203</v>
      </c>
      <c r="D895" s="493">
        <v>42460</v>
      </c>
    </row>
    <row r="896" spans="1:4" x14ac:dyDescent="0.25">
      <c r="A896" s="472" t="s">
        <v>2195</v>
      </c>
      <c r="B896" s="473">
        <v>65985.600000000006</v>
      </c>
      <c r="C896" s="489" t="s">
        <v>2333</v>
      </c>
      <c r="D896" s="484">
        <v>42548</v>
      </c>
    </row>
    <row r="897" spans="1:4" ht="25.5" x14ac:dyDescent="0.25">
      <c r="A897" s="472" t="s">
        <v>2302</v>
      </c>
      <c r="B897" s="473">
        <f>10000*1.18</f>
        <v>11800</v>
      </c>
      <c r="C897" s="489" t="s">
        <v>2337</v>
      </c>
      <c r="D897" s="484">
        <v>42628</v>
      </c>
    </row>
    <row r="898" spans="1:4" ht="25.5" x14ac:dyDescent="0.25">
      <c r="A898" s="472" t="s">
        <v>243</v>
      </c>
      <c r="B898" s="499">
        <v>806309.34</v>
      </c>
      <c r="C898" s="489" t="s">
        <v>244</v>
      </c>
      <c r="D898" s="484">
        <v>42769</v>
      </c>
    </row>
    <row r="899" spans="1:4" x14ac:dyDescent="0.25">
      <c r="A899" s="501" t="s">
        <v>2916</v>
      </c>
      <c r="B899" s="473">
        <v>39435.69</v>
      </c>
      <c r="C899" s="516" t="s">
        <v>2917</v>
      </c>
      <c r="D899" s="520">
        <v>41704</v>
      </c>
    </row>
    <row r="900" spans="1:4" x14ac:dyDescent="0.25">
      <c r="A900" s="530" t="s">
        <v>2918</v>
      </c>
      <c r="B900" s="531">
        <v>3343277.95</v>
      </c>
      <c r="C900" s="530" t="s">
        <v>2919</v>
      </c>
      <c r="D900" s="532">
        <v>42355</v>
      </c>
    </row>
    <row r="901" spans="1:4" x14ac:dyDescent="0.25">
      <c r="A901" s="472" t="s">
        <v>2330</v>
      </c>
      <c r="B901" s="473">
        <v>3343277.95</v>
      </c>
      <c r="C901" s="489" t="s">
        <v>2331</v>
      </c>
      <c r="D901" s="484">
        <v>42355</v>
      </c>
    </row>
    <row r="902" spans="1:4" ht="25.5" x14ac:dyDescent="0.25">
      <c r="A902" s="538" t="s">
        <v>2198</v>
      </c>
      <c r="B902" s="515">
        <v>20788.669999999998</v>
      </c>
      <c r="C902" s="516" t="s">
        <v>2199</v>
      </c>
      <c r="D902" s="484">
        <v>42629</v>
      </c>
    </row>
    <row r="903" spans="1:4" ht="25.5" x14ac:dyDescent="0.25">
      <c r="A903" s="542" t="s">
        <v>2339</v>
      </c>
      <c r="B903" s="529">
        <f>SUM(B904:B906)</f>
        <v>518054.64</v>
      </c>
      <c r="C903" s="516"/>
      <c r="D903" s="484"/>
    </row>
    <row r="904" spans="1:4" x14ac:dyDescent="0.25">
      <c r="A904" s="472" t="s">
        <v>337</v>
      </c>
      <c r="B904" s="473">
        <v>466818.62</v>
      </c>
      <c r="C904" s="489" t="s">
        <v>2344</v>
      </c>
      <c r="D904" s="493">
        <v>42530</v>
      </c>
    </row>
    <row r="905" spans="1:4" ht="25.5" x14ac:dyDescent="0.25">
      <c r="A905" s="538" t="s">
        <v>2198</v>
      </c>
      <c r="B905" s="515">
        <v>41206.019999999997</v>
      </c>
      <c r="C905" s="516" t="s">
        <v>2199</v>
      </c>
      <c r="D905" s="484">
        <v>42629</v>
      </c>
    </row>
    <row r="906" spans="1:4" ht="25.5" x14ac:dyDescent="0.25">
      <c r="A906" s="472" t="s">
        <v>2340</v>
      </c>
      <c r="B906" s="473">
        <v>10030</v>
      </c>
      <c r="C906" s="489" t="s">
        <v>2341</v>
      </c>
      <c r="D906" s="493">
        <v>42325</v>
      </c>
    </row>
    <row r="907" spans="1:4" ht="25.5" x14ac:dyDescent="0.25">
      <c r="A907" s="542" t="s">
        <v>2352</v>
      </c>
      <c r="B907" s="476">
        <f>SUM(B908:B912)</f>
        <v>15622658.280000001</v>
      </c>
      <c r="C907" s="489"/>
      <c r="D907" s="493"/>
    </row>
    <row r="908" spans="1:4" x14ac:dyDescent="0.25">
      <c r="A908" s="509" t="s">
        <v>2369</v>
      </c>
      <c r="B908" s="547">
        <v>800000</v>
      </c>
      <c r="C908" s="544" t="s">
        <v>2370</v>
      </c>
      <c r="D908" s="517">
        <v>42549</v>
      </c>
    </row>
    <row r="909" spans="1:4" x14ac:dyDescent="0.25">
      <c r="A909" s="509" t="s">
        <v>2358</v>
      </c>
      <c r="B909" s="547">
        <v>2066885.15</v>
      </c>
      <c r="C909" s="544" t="s">
        <v>2360</v>
      </c>
      <c r="D909" s="517">
        <v>42559</v>
      </c>
    </row>
    <row r="910" spans="1:4" ht="25.5" x14ac:dyDescent="0.25">
      <c r="A910" s="509" t="s">
        <v>2363</v>
      </c>
      <c r="B910" s="547">
        <v>400000</v>
      </c>
      <c r="C910" s="544" t="s">
        <v>2364</v>
      </c>
      <c r="D910" s="517">
        <v>42671</v>
      </c>
    </row>
    <row r="911" spans="1:4" x14ac:dyDescent="0.25">
      <c r="A911" s="509" t="s">
        <v>2358</v>
      </c>
      <c r="B911" s="547">
        <v>10334411.26</v>
      </c>
      <c r="C911" s="544" t="s">
        <v>2359</v>
      </c>
      <c r="D911" s="517">
        <v>42530</v>
      </c>
    </row>
    <row r="912" spans="1:4" x14ac:dyDescent="0.25">
      <c r="A912" s="509" t="s">
        <v>2354</v>
      </c>
      <c r="B912" s="547">
        <v>2021361.87</v>
      </c>
      <c r="C912" s="544" t="s">
        <v>2355</v>
      </c>
      <c r="D912" s="517">
        <v>42606</v>
      </c>
    </row>
    <row r="913" spans="1:4" ht="25.5" x14ac:dyDescent="0.25">
      <c r="A913" s="542" t="s">
        <v>2372</v>
      </c>
      <c r="B913" s="529">
        <f>SUM(B914)</f>
        <v>611974.40000000002</v>
      </c>
      <c r="C913" s="516"/>
      <c r="D913" s="523"/>
    </row>
    <row r="914" spans="1:4" x14ac:dyDescent="0.25">
      <c r="A914" s="509" t="s">
        <v>3018</v>
      </c>
      <c r="B914" s="473">
        <v>611974.40000000002</v>
      </c>
      <c r="C914" s="544" t="s">
        <v>2375</v>
      </c>
      <c r="D914" s="517">
        <v>42538</v>
      </c>
    </row>
    <row r="915" spans="1:4" ht="25.5" x14ac:dyDescent="0.25">
      <c r="A915" s="548" t="s">
        <v>2376</v>
      </c>
      <c r="B915" s="476">
        <f>SUM(B916:B919)</f>
        <v>73378825</v>
      </c>
      <c r="C915" s="544"/>
      <c r="D915" s="517"/>
    </row>
    <row r="916" spans="1:4" x14ac:dyDescent="0.25">
      <c r="A916" s="509" t="s">
        <v>3039</v>
      </c>
      <c r="B916" s="473">
        <v>18547725</v>
      </c>
      <c r="C916" s="544" t="s">
        <v>2377</v>
      </c>
      <c r="D916" s="517">
        <v>42531</v>
      </c>
    </row>
    <row r="917" spans="1:4" x14ac:dyDescent="0.25">
      <c r="A917" s="509" t="s">
        <v>3039</v>
      </c>
      <c r="B917" s="473">
        <v>41545600</v>
      </c>
      <c r="C917" s="544" t="s">
        <v>2380</v>
      </c>
      <c r="D917" s="517">
        <v>42544</v>
      </c>
    </row>
    <row r="918" spans="1:4" x14ac:dyDescent="0.25">
      <c r="A918" s="472" t="s">
        <v>3039</v>
      </c>
      <c r="B918" s="473">
        <v>12853500</v>
      </c>
      <c r="C918" s="500" t="s">
        <v>2955</v>
      </c>
      <c r="D918" s="500">
        <v>42549</v>
      </c>
    </row>
    <row r="919" spans="1:4" x14ac:dyDescent="0.25">
      <c r="A919" s="530" t="s">
        <v>2920</v>
      </c>
      <c r="B919" s="531">
        <v>432000</v>
      </c>
      <c r="C919" s="549" t="s">
        <v>2908</v>
      </c>
      <c r="D919" s="532">
        <v>42776</v>
      </c>
    </row>
    <row r="920" spans="1:4" x14ac:dyDescent="0.25">
      <c r="A920" s="542" t="s">
        <v>2382</v>
      </c>
      <c r="B920" s="476">
        <f>SUM(B921:B995)</f>
        <v>239815559.34679997</v>
      </c>
      <c r="C920" s="516"/>
      <c r="D920" s="520"/>
    </row>
    <row r="921" spans="1:4" x14ac:dyDescent="0.25">
      <c r="A921" s="472" t="s">
        <v>2510</v>
      </c>
      <c r="B921" s="473">
        <v>5982694.4000000004</v>
      </c>
      <c r="C921" s="489" t="s">
        <v>2511</v>
      </c>
      <c r="D921" s="493"/>
    </row>
    <row r="922" spans="1:4" ht="25.5" x14ac:dyDescent="0.25">
      <c r="A922" s="472" t="s">
        <v>2066</v>
      </c>
      <c r="B922" s="473">
        <v>97240.61</v>
      </c>
      <c r="C922" s="489" t="s">
        <v>2071</v>
      </c>
      <c r="D922" s="493">
        <v>42368</v>
      </c>
    </row>
    <row r="923" spans="1:4" x14ac:dyDescent="0.25">
      <c r="A923" s="472" t="s">
        <v>2389</v>
      </c>
      <c r="B923" s="473">
        <v>387916.03</v>
      </c>
      <c r="C923" s="489" t="s">
        <v>2390</v>
      </c>
      <c r="D923" s="484">
        <v>42445</v>
      </c>
    </row>
    <row r="924" spans="1:4" x14ac:dyDescent="0.25">
      <c r="A924" s="472" t="s">
        <v>2397</v>
      </c>
      <c r="B924" s="473">
        <v>60810.12</v>
      </c>
      <c r="C924" s="489" t="s">
        <v>2398</v>
      </c>
      <c r="D924" s="484">
        <v>42495</v>
      </c>
    </row>
    <row r="925" spans="1:4" x14ac:dyDescent="0.25">
      <c r="A925" s="472" t="s">
        <v>3044</v>
      </c>
      <c r="B925" s="473">
        <v>7598835.0199999996</v>
      </c>
      <c r="C925" s="489" t="s">
        <v>1436</v>
      </c>
      <c r="D925" s="484">
        <v>42511</v>
      </c>
    </row>
    <row r="926" spans="1:4" x14ac:dyDescent="0.25">
      <c r="A926" s="501" t="s">
        <v>2143</v>
      </c>
      <c r="B926" s="473">
        <v>3399816</v>
      </c>
      <c r="C926" s="489" t="s">
        <v>2422</v>
      </c>
      <c r="D926" s="484">
        <v>42556</v>
      </c>
    </row>
    <row r="927" spans="1:4" x14ac:dyDescent="0.25">
      <c r="A927" s="472" t="s">
        <v>439</v>
      </c>
      <c r="B927" s="499">
        <v>4334022</v>
      </c>
      <c r="C927" s="489" t="s">
        <v>440</v>
      </c>
      <c r="D927" s="493">
        <v>42754</v>
      </c>
    </row>
    <row r="928" spans="1:4" x14ac:dyDescent="0.25">
      <c r="A928" s="472" t="s">
        <v>390</v>
      </c>
      <c r="B928" s="499">
        <v>7306739.3600000003</v>
      </c>
      <c r="C928" s="489" t="s">
        <v>391</v>
      </c>
      <c r="D928" s="493">
        <v>42699</v>
      </c>
    </row>
    <row r="929" spans="1:4" x14ac:dyDescent="0.25">
      <c r="A929" s="472" t="s">
        <v>2442</v>
      </c>
      <c r="B929" s="473">
        <v>648573.97</v>
      </c>
      <c r="C929" s="489" t="s">
        <v>2443</v>
      </c>
      <c r="D929" s="484">
        <v>42590</v>
      </c>
    </row>
    <row r="930" spans="1:4" x14ac:dyDescent="0.25">
      <c r="A930" s="472" t="s">
        <v>373</v>
      </c>
      <c r="B930" s="473">
        <v>2696587.92</v>
      </c>
      <c r="C930" s="489" t="s">
        <v>2445</v>
      </c>
      <c r="D930" s="484">
        <v>42591</v>
      </c>
    </row>
    <row r="931" spans="1:4" x14ac:dyDescent="0.25">
      <c r="A931" s="472" t="s">
        <v>2454</v>
      </c>
      <c r="B931" s="473">
        <f>41772000-20000000</f>
        <v>21772000</v>
      </c>
      <c r="C931" s="489" t="s">
        <v>2455</v>
      </c>
      <c r="D931" s="484">
        <v>42611</v>
      </c>
    </row>
    <row r="932" spans="1:4" x14ac:dyDescent="0.25">
      <c r="A932" s="472" t="s">
        <v>2442</v>
      </c>
      <c r="B932" s="473">
        <v>3093601.28</v>
      </c>
      <c r="C932" s="489" t="s">
        <v>2462</v>
      </c>
      <c r="D932" s="484">
        <v>42619</v>
      </c>
    </row>
    <row r="933" spans="1:4" x14ac:dyDescent="0.25">
      <c r="A933" s="472" t="s">
        <v>385</v>
      </c>
      <c r="B933" s="473">
        <v>4742656</v>
      </c>
      <c r="C933" s="489" t="s">
        <v>2464</v>
      </c>
      <c r="D933" s="484">
        <v>42619</v>
      </c>
    </row>
    <row r="934" spans="1:4" x14ac:dyDescent="0.25">
      <c r="A934" s="472" t="s">
        <v>2459</v>
      </c>
      <c r="B934" s="473">
        <v>24310454.399999999</v>
      </c>
      <c r="C934" s="489" t="s">
        <v>2468</v>
      </c>
      <c r="D934" s="484">
        <v>42622</v>
      </c>
    </row>
    <row r="935" spans="1:4" x14ac:dyDescent="0.25">
      <c r="A935" s="472" t="s">
        <v>2474</v>
      </c>
      <c r="B935" s="473">
        <v>3373407.6</v>
      </c>
      <c r="C935" s="489" t="s">
        <v>2475</v>
      </c>
      <c r="D935" s="484">
        <v>42676</v>
      </c>
    </row>
    <row r="936" spans="1:4" x14ac:dyDescent="0.25">
      <c r="A936" s="472" t="s">
        <v>2442</v>
      </c>
      <c r="B936" s="473">
        <v>2965670.4</v>
      </c>
      <c r="C936" s="489" t="s">
        <v>2489</v>
      </c>
      <c r="D936" s="484">
        <v>42676</v>
      </c>
    </row>
    <row r="937" spans="1:4" x14ac:dyDescent="0.25">
      <c r="A937" s="472" t="s">
        <v>2454</v>
      </c>
      <c r="B937" s="473">
        <v>389886.75</v>
      </c>
      <c r="C937" s="489" t="s">
        <v>2495</v>
      </c>
      <c r="D937" s="493">
        <v>42709</v>
      </c>
    </row>
    <row r="938" spans="1:4" x14ac:dyDescent="0.25">
      <c r="A938" s="472" t="s">
        <v>2505</v>
      </c>
      <c r="B938" s="473">
        <v>3372319.54</v>
      </c>
      <c r="C938" s="489" t="s">
        <v>2506</v>
      </c>
      <c r="D938" s="493">
        <v>42762</v>
      </c>
    </row>
    <row r="939" spans="1:4" x14ac:dyDescent="0.25">
      <c r="A939" s="472" t="s">
        <v>1082</v>
      </c>
      <c r="B939" s="473">
        <v>2606708.5</v>
      </c>
      <c r="C939" s="489" t="s">
        <v>1075</v>
      </c>
      <c r="D939" s="493">
        <v>42762</v>
      </c>
    </row>
    <row r="940" spans="1:4" ht="25.5" x14ac:dyDescent="0.25">
      <c r="A940" s="472" t="s">
        <v>2492</v>
      </c>
      <c r="B940" s="473">
        <v>6508384.4000000004</v>
      </c>
      <c r="C940" s="489" t="s">
        <v>2493</v>
      </c>
      <c r="D940" s="493">
        <v>42762</v>
      </c>
    </row>
    <row r="941" spans="1:4" x14ac:dyDescent="0.25">
      <c r="A941" s="472" t="s">
        <v>2384</v>
      </c>
      <c r="B941" s="473">
        <v>206924.79999999999</v>
      </c>
      <c r="C941" s="489" t="s">
        <v>2515</v>
      </c>
      <c r="D941" s="493">
        <v>42762</v>
      </c>
    </row>
    <row r="942" spans="1:4" ht="25.5" x14ac:dyDescent="0.25">
      <c r="A942" s="472" t="s">
        <v>3045</v>
      </c>
      <c r="B942" s="473">
        <v>1374062.8</v>
      </c>
      <c r="C942" s="489" t="s">
        <v>1679</v>
      </c>
      <c r="D942" s="493">
        <v>42762</v>
      </c>
    </row>
    <row r="943" spans="1:4" ht="25.5" x14ac:dyDescent="0.25">
      <c r="A943" s="472" t="s">
        <v>2492</v>
      </c>
      <c r="B943" s="499">
        <v>8798821.0399999991</v>
      </c>
      <c r="C943" s="528" t="s">
        <v>2995</v>
      </c>
      <c r="D943" s="484">
        <v>42782</v>
      </c>
    </row>
    <row r="944" spans="1:4" x14ac:dyDescent="0.25">
      <c r="A944" s="472" t="s">
        <v>3022</v>
      </c>
      <c r="B944" s="499">
        <v>1797970.72</v>
      </c>
      <c r="C944" s="528" t="s">
        <v>2996</v>
      </c>
      <c r="D944" s="484">
        <v>42796</v>
      </c>
    </row>
    <row r="945" spans="1:4" x14ac:dyDescent="0.25">
      <c r="A945" s="472" t="s">
        <v>2510</v>
      </c>
      <c r="B945" s="499">
        <v>5982694.4000000004</v>
      </c>
      <c r="C945" s="528" t="s">
        <v>2511</v>
      </c>
      <c r="D945" s="493">
        <v>42786</v>
      </c>
    </row>
    <row r="946" spans="1:4" x14ac:dyDescent="0.25">
      <c r="A946" s="472" t="s">
        <v>2384</v>
      </c>
      <c r="B946" s="499">
        <v>206924.79999999999</v>
      </c>
      <c r="C946" s="528" t="s">
        <v>2515</v>
      </c>
      <c r="D946" s="493">
        <v>42787</v>
      </c>
    </row>
    <row r="947" spans="1:4" x14ac:dyDescent="0.25">
      <c r="A947" s="472" t="s">
        <v>2997</v>
      </c>
      <c r="B947" s="499">
        <v>1087488</v>
      </c>
      <c r="C947" s="528" t="s">
        <v>2998</v>
      </c>
      <c r="D947" s="493">
        <v>42762</v>
      </c>
    </row>
    <row r="948" spans="1:4" x14ac:dyDescent="0.25">
      <c r="A948" s="472" t="s">
        <v>368</v>
      </c>
      <c r="B948" s="499">
        <v>621057.6</v>
      </c>
      <c r="C948" s="528" t="s">
        <v>2999</v>
      </c>
      <c r="D948" s="493">
        <v>42762</v>
      </c>
    </row>
    <row r="949" spans="1:4" x14ac:dyDescent="0.25">
      <c r="A949" s="472" t="s">
        <v>456</v>
      </c>
      <c r="B949" s="499">
        <v>1479720</v>
      </c>
      <c r="C949" s="489" t="s">
        <v>457</v>
      </c>
      <c r="D949" s="493">
        <v>42786</v>
      </c>
    </row>
    <row r="950" spans="1:4" x14ac:dyDescent="0.25">
      <c r="A950" s="472" t="s">
        <v>427</v>
      </c>
      <c r="B950" s="499">
        <v>1231726.48</v>
      </c>
      <c r="C950" s="489" t="s">
        <v>449</v>
      </c>
      <c r="D950" s="493">
        <v>42786</v>
      </c>
    </row>
    <row r="951" spans="1:4" x14ac:dyDescent="0.25">
      <c r="A951" s="472" t="s">
        <v>368</v>
      </c>
      <c r="B951" s="499">
        <v>808819.19999999995</v>
      </c>
      <c r="C951" s="489" t="s">
        <v>369</v>
      </c>
      <c r="D951" s="484">
        <v>42626</v>
      </c>
    </row>
    <row r="952" spans="1:4" ht="25.5" x14ac:dyDescent="0.25">
      <c r="A952" s="472" t="s">
        <v>246</v>
      </c>
      <c r="B952" s="499">
        <f>544464.26*1.18</f>
        <v>642467.82679999992</v>
      </c>
      <c r="C952" s="489" t="s">
        <v>247</v>
      </c>
      <c r="D952" s="484">
        <v>42629</v>
      </c>
    </row>
    <row r="953" spans="1:4" x14ac:dyDescent="0.25">
      <c r="A953" s="472" t="s">
        <v>373</v>
      </c>
      <c r="B953" s="499">
        <v>1866868.56</v>
      </c>
      <c r="C953" s="489" t="s">
        <v>374</v>
      </c>
      <c r="D953" s="484">
        <v>42670</v>
      </c>
    </row>
    <row r="954" spans="1:4" x14ac:dyDescent="0.25">
      <c r="A954" s="472" t="s">
        <v>377</v>
      </c>
      <c r="B954" s="499">
        <v>239658</v>
      </c>
      <c r="C954" s="489" t="s">
        <v>378</v>
      </c>
      <c r="D954" s="484">
        <v>42683</v>
      </c>
    </row>
    <row r="955" spans="1:4" ht="25.5" x14ac:dyDescent="0.25">
      <c r="A955" s="472" t="s">
        <v>3125</v>
      </c>
      <c r="B955" s="499">
        <v>2068209.6</v>
      </c>
      <c r="C955" s="489" t="s">
        <v>382</v>
      </c>
      <c r="D955" s="493">
        <v>42685</v>
      </c>
    </row>
    <row r="956" spans="1:4" x14ac:dyDescent="0.25">
      <c r="A956" s="472" t="s">
        <v>385</v>
      </c>
      <c r="B956" s="499">
        <v>4032768</v>
      </c>
      <c r="C956" s="489" t="s">
        <v>386</v>
      </c>
      <c r="D956" s="493">
        <v>42702</v>
      </c>
    </row>
    <row r="957" spans="1:4" x14ac:dyDescent="0.25">
      <c r="A957" s="472" t="s">
        <v>377</v>
      </c>
      <c r="B957" s="499">
        <v>479316</v>
      </c>
      <c r="C957" s="489" t="s">
        <v>443</v>
      </c>
      <c r="D957" s="493">
        <v>42755</v>
      </c>
    </row>
    <row r="958" spans="1:4" x14ac:dyDescent="0.25">
      <c r="A958" s="472" t="s">
        <v>302</v>
      </c>
      <c r="B958" s="499">
        <v>1562992</v>
      </c>
      <c r="C958" s="489" t="s">
        <v>395</v>
      </c>
      <c r="D958" s="493">
        <v>42716</v>
      </c>
    </row>
    <row r="959" spans="1:4" x14ac:dyDescent="0.25">
      <c r="A959" s="472" t="s">
        <v>302</v>
      </c>
      <c r="B959" s="499">
        <v>3624242.56</v>
      </c>
      <c r="C959" s="489" t="s">
        <v>406</v>
      </c>
      <c r="D959" s="493">
        <v>42717</v>
      </c>
    </row>
    <row r="960" spans="1:4" x14ac:dyDescent="0.25">
      <c r="A960" s="472" t="s">
        <v>368</v>
      </c>
      <c r="B960" s="499">
        <v>795980.80000000005</v>
      </c>
      <c r="C960" s="489" t="s">
        <v>403</v>
      </c>
      <c r="D960" s="493">
        <v>42762</v>
      </c>
    </row>
    <row r="961" spans="1:4" x14ac:dyDescent="0.25">
      <c r="A961" s="472" t="s">
        <v>413</v>
      </c>
      <c r="B961" s="499">
        <v>5693287.5999999996</v>
      </c>
      <c r="C961" s="489" t="s">
        <v>414</v>
      </c>
      <c r="D961" s="493">
        <v>42719</v>
      </c>
    </row>
    <row r="962" spans="1:4" x14ac:dyDescent="0.25">
      <c r="A962" s="472" t="s">
        <v>377</v>
      </c>
      <c r="B962" s="499">
        <v>178652</v>
      </c>
      <c r="C962" s="489" t="s">
        <v>409</v>
      </c>
      <c r="D962" s="493">
        <v>42720</v>
      </c>
    </row>
    <row r="963" spans="1:4" x14ac:dyDescent="0.25">
      <c r="A963" s="472" t="s">
        <v>399</v>
      </c>
      <c r="B963" s="499">
        <v>523626.42</v>
      </c>
      <c r="C963" s="489" t="s">
        <v>423</v>
      </c>
      <c r="D963" s="493">
        <v>42724</v>
      </c>
    </row>
    <row r="964" spans="1:4" x14ac:dyDescent="0.25">
      <c r="A964" s="472" t="s">
        <v>418</v>
      </c>
      <c r="B964" s="499">
        <v>3503656</v>
      </c>
      <c r="C964" s="489" t="s">
        <v>419</v>
      </c>
      <c r="D964" s="493">
        <v>42724</v>
      </c>
    </row>
    <row r="965" spans="1:4" x14ac:dyDescent="0.25">
      <c r="A965" s="472" t="s">
        <v>432</v>
      </c>
      <c r="B965" s="499">
        <v>4430664</v>
      </c>
      <c r="C965" s="489" t="s">
        <v>409</v>
      </c>
      <c r="D965" s="493">
        <v>42725</v>
      </c>
    </row>
    <row r="966" spans="1:4" x14ac:dyDescent="0.25">
      <c r="A966" s="472" t="s">
        <v>399</v>
      </c>
      <c r="B966" s="499">
        <v>343730.22</v>
      </c>
      <c r="C966" s="489" t="s">
        <v>446</v>
      </c>
      <c r="D966" s="493">
        <v>42754</v>
      </c>
    </row>
    <row r="967" spans="1:4" x14ac:dyDescent="0.25">
      <c r="A967" s="472" t="s">
        <v>427</v>
      </c>
      <c r="B967" s="499">
        <v>4719131.5199999996</v>
      </c>
      <c r="C967" s="489" t="s">
        <v>428</v>
      </c>
      <c r="D967" s="493">
        <v>42727</v>
      </c>
    </row>
    <row r="968" spans="1:4" x14ac:dyDescent="0.25">
      <c r="A968" s="472" t="s">
        <v>373</v>
      </c>
      <c r="B968" s="499">
        <v>5116602.72</v>
      </c>
      <c r="C968" s="489" t="s">
        <v>469</v>
      </c>
      <c r="D968" s="493">
        <v>42762</v>
      </c>
    </row>
    <row r="969" spans="1:4" x14ac:dyDescent="0.25">
      <c r="A969" s="472" t="s">
        <v>377</v>
      </c>
      <c r="B969" s="499">
        <v>79886</v>
      </c>
      <c r="C969" s="489" t="s">
        <v>435</v>
      </c>
      <c r="D969" s="493">
        <v>42737</v>
      </c>
    </row>
    <row r="970" spans="1:4" x14ac:dyDescent="0.25">
      <c r="A970" s="472" t="s">
        <v>399</v>
      </c>
      <c r="B970" s="499">
        <v>2286564.59</v>
      </c>
      <c r="C970" s="489" t="s">
        <v>400</v>
      </c>
      <c r="D970" s="493">
        <v>42752</v>
      </c>
    </row>
    <row r="971" spans="1:4" x14ac:dyDescent="0.25">
      <c r="A971" s="472" t="s">
        <v>427</v>
      </c>
      <c r="B971" s="499">
        <v>1885092.48</v>
      </c>
      <c r="C971" s="489" t="s">
        <v>452</v>
      </c>
      <c r="D971" s="493">
        <v>42761</v>
      </c>
    </row>
    <row r="972" spans="1:4" x14ac:dyDescent="0.25">
      <c r="A972" s="472" t="s">
        <v>465</v>
      </c>
      <c r="B972" s="499">
        <v>5526058</v>
      </c>
      <c r="C972" s="489" t="s">
        <v>378</v>
      </c>
      <c r="D972" s="493">
        <v>42768</v>
      </c>
    </row>
    <row r="973" spans="1:4" ht="25.5" x14ac:dyDescent="0.25">
      <c r="A973" s="472" t="s">
        <v>3126</v>
      </c>
      <c r="B973" s="499">
        <v>4324879.3600000003</v>
      </c>
      <c r="C973" s="489" t="s">
        <v>462</v>
      </c>
      <c r="D973" s="493">
        <v>42773</v>
      </c>
    </row>
    <row r="974" spans="1:4" x14ac:dyDescent="0.25">
      <c r="A974" s="472" t="s">
        <v>2384</v>
      </c>
      <c r="B974" s="473">
        <v>16153067.199999999</v>
      </c>
      <c r="C974" s="489" t="s">
        <v>2385</v>
      </c>
      <c r="D974" s="484">
        <v>42410</v>
      </c>
    </row>
    <row r="975" spans="1:4" x14ac:dyDescent="0.25">
      <c r="A975" s="472" t="s">
        <v>2384</v>
      </c>
      <c r="B975" s="473">
        <v>3194401.6</v>
      </c>
      <c r="C975" s="489" t="s">
        <v>2387</v>
      </c>
      <c r="D975" s="484">
        <v>42433</v>
      </c>
    </row>
    <row r="976" spans="1:4" x14ac:dyDescent="0.25">
      <c r="A976" s="472" t="s">
        <v>2384</v>
      </c>
      <c r="B976" s="473">
        <v>2389075.2000000002</v>
      </c>
      <c r="C976" s="489" t="s">
        <v>2392</v>
      </c>
      <c r="D976" s="484">
        <v>42472</v>
      </c>
    </row>
    <row r="977" spans="1:4" x14ac:dyDescent="0.25">
      <c r="A977" s="530" t="s">
        <v>2923</v>
      </c>
      <c r="B977" s="531">
        <v>2389075.2000000002</v>
      </c>
      <c r="C977" s="530" t="s">
        <v>2924</v>
      </c>
      <c r="D977" s="532">
        <v>42472</v>
      </c>
    </row>
    <row r="978" spans="1:4" x14ac:dyDescent="0.25">
      <c r="A978" s="472" t="s">
        <v>2394</v>
      </c>
      <c r="B978" s="473">
        <v>985654</v>
      </c>
      <c r="C978" s="489" t="s">
        <v>1075</v>
      </c>
      <c r="D978" s="484">
        <v>42474</v>
      </c>
    </row>
    <row r="979" spans="1:4" x14ac:dyDescent="0.25">
      <c r="A979" s="472" t="s">
        <v>2395</v>
      </c>
      <c r="B979" s="473">
        <v>1409628</v>
      </c>
      <c r="C979" s="489" t="s">
        <v>409</v>
      </c>
      <c r="D979" s="484">
        <v>42474</v>
      </c>
    </row>
    <row r="980" spans="1:4" x14ac:dyDescent="0.25">
      <c r="A980" s="472" t="s">
        <v>2399</v>
      </c>
      <c r="B980" s="473">
        <v>1052504.28</v>
      </c>
      <c r="C980" s="489" t="s">
        <v>1075</v>
      </c>
      <c r="D980" s="484">
        <v>42510</v>
      </c>
    </row>
    <row r="981" spans="1:4" x14ac:dyDescent="0.25">
      <c r="A981" s="472" t="s">
        <v>2389</v>
      </c>
      <c r="B981" s="473">
        <v>1641716.06</v>
      </c>
      <c r="C981" s="489" t="s">
        <v>2409</v>
      </c>
      <c r="D981" s="484">
        <v>42543</v>
      </c>
    </row>
    <row r="982" spans="1:4" x14ac:dyDescent="0.25">
      <c r="A982" s="472" t="s">
        <v>2384</v>
      </c>
      <c r="B982" s="473">
        <v>1191885.49</v>
      </c>
      <c r="C982" s="489" t="s">
        <v>2411</v>
      </c>
      <c r="D982" s="484">
        <v>42543</v>
      </c>
    </row>
    <row r="983" spans="1:4" x14ac:dyDescent="0.25">
      <c r="A983" s="472" t="s">
        <v>385</v>
      </c>
      <c r="B983" s="473">
        <v>2232371.2000000002</v>
      </c>
      <c r="C983" s="489" t="s">
        <v>2420</v>
      </c>
      <c r="D983" s="484">
        <v>42606</v>
      </c>
    </row>
    <row r="984" spans="1:4" x14ac:dyDescent="0.25">
      <c r="A984" s="530" t="s">
        <v>2925</v>
      </c>
      <c r="B984" s="531">
        <v>1452008.88</v>
      </c>
      <c r="C984" s="530" t="s">
        <v>2926</v>
      </c>
      <c r="D984" s="532">
        <v>42549</v>
      </c>
    </row>
    <row r="985" spans="1:4" x14ac:dyDescent="0.25">
      <c r="A985" s="472" t="s">
        <v>368</v>
      </c>
      <c r="B985" s="473">
        <v>802400</v>
      </c>
      <c r="C985" s="489" t="s">
        <v>395</v>
      </c>
      <c r="D985" s="484">
        <v>42555</v>
      </c>
    </row>
    <row r="986" spans="1:4" x14ac:dyDescent="0.25">
      <c r="A986" s="472" t="s">
        <v>2426</v>
      </c>
      <c r="B986" s="473">
        <v>3427078.89</v>
      </c>
      <c r="C986" s="489" t="s">
        <v>2427</v>
      </c>
      <c r="D986" s="482">
        <v>42564</v>
      </c>
    </row>
    <row r="987" spans="1:4" x14ac:dyDescent="0.25">
      <c r="A987" s="472" t="s">
        <v>3127</v>
      </c>
      <c r="B987" s="473">
        <v>943899.85</v>
      </c>
      <c r="C987" s="489" t="s">
        <v>2431</v>
      </c>
      <c r="D987" s="484">
        <v>42564</v>
      </c>
    </row>
    <row r="988" spans="1:4" x14ac:dyDescent="0.25">
      <c r="A988" s="472" t="s">
        <v>1449</v>
      </c>
      <c r="B988" s="473">
        <v>536703.26</v>
      </c>
      <c r="C988" s="489" t="s">
        <v>1442</v>
      </c>
      <c r="D988" s="484">
        <v>42585</v>
      </c>
    </row>
    <row r="989" spans="1:4" x14ac:dyDescent="0.25">
      <c r="A989" s="472" t="s">
        <v>2438</v>
      </c>
      <c r="B989" s="473">
        <v>726880</v>
      </c>
      <c r="C989" s="489" t="s">
        <v>2439</v>
      </c>
      <c r="D989" s="484">
        <v>42585</v>
      </c>
    </row>
    <row r="990" spans="1:4" x14ac:dyDescent="0.25">
      <c r="A990" s="472" t="s">
        <v>373</v>
      </c>
      <c r="B990" s="473">
        <v>2074298.4</v>
      </c>
      <c r="C990" s="489" t="s">
        <v>414</v>
      </c>
      <c r="D990" s="484">
        <v>42611</v>
      </c>
    </row>
    <row r="991" spans="1:4" x14ac:dyDescent="0.25">
      <c r="A991" s="472" t="s">
        <v>2459</v>
      </c>
      <c r="B991" s="473">
        <v>9782294.4000000004</v>
      </c>
      <c r="C991" s="489" t="s">
        <v>2460</v>
      </c>
      <c r="D991" s="484">
        <v>42615</v>
      </c>
    </row>
    <row r="992" spans="1:4" x14ac:dyDescent="0.25">
      <c r="A992" s="472" t="s">
        <v>2481</v>
      </c>
      <c r="B992" s="473">
        <v>229392</v>
      </c>
      <c r="C992" s="489" t="s">
        <v>2482</v>
      </c>
      <c r="D992" s="484">
        <v>42691</v>
      </c>
    </row>
    <row r="993" spans="1:4" x14ac:dyDescent="0.25">
      <c r="A993" s="472" t="s">
        <v>413</v>
      </c>
      <c r="B993" s="473">
        <v>768260.24</v>
      </c>
      <c r="C993" s="489" t="s">
        <v>2498</v>
      </c>
      <c r="D993" s="493">
        <v>42723</v>
      </c>
    </row>
    <row r="994" spans="1:4" x14ac:dyDescent="0.25">
      <c r="A994" s="530" t="s">
        <v>3046</v>
      </c>
      <c r="B994" s="531">
        <v>1374062.8</v>
      </c>
      <c r="C994" s="530" t="s">
        <v>2927</v>
      </c>
      <c r="D994" s="493">
        <v>42762</v>
      </c>
    </row>
    <row r="995" spans="1:4" x14ac:dyDescent="0.25">
      <c r="A995" s="472" t="s">
        <v>2520</v>
      </c>
      <c r="B995" s="473">
        <v>1890034</v>
      </c>
      <c r="C995" s="489" t="s">
        <v>2521</v>
      </c>
      <c r="D995" s="493">
        <v>42762</v>
      </c>
    </row>
    <row r="996" spans="1:4" x14ac:dyDescent="0.25">
      <c r="A996" s="542" t="s">
        <v>3128</v>
      </c>
      <c r="B996" s="476">
        <f>SUM(B997:B1007)</f>
        <v>28297250.09</v>
      </c>
      <c r="C996" s="489"/>
      <c r="D996" s="493"/>
    </row>
    <row r="997" spans="1:4" ht="25.5" x14ac:dyDescent="0.25">
      <c r="A997" s="472" t="s">
        <v>360</v>
      </c>
      <c r="B997" s="473">
        <f>912376+173393.92</f>
        <v>1085769.92</v>
      </c>
      <c r="C997" s="489" t="s">
        <v>2526</v>
      </c>
      <c r="D997" s="493">
        <v>42696</v>
      </c>
    </row>
    <row r="998" spans="1:4" x14ac:dyDescent="0.25">
      <c r="A998" s="472" t="s">
        <v>337</v>
      </c>
      <c r="B998" s="473">
        <v>1723953.45</v>
      </c>
      <c r="C998" s="489" t="s">
        <v>2535</v>
      </c>
      <c r="D998" s="493">
        <v>42696</v>
      </c>
    </row>
    <row r="999" spans="1:4" x14ac:dyDescent="0.25">
      <c r="A999" s="472" t="s">
        <v>2401</v>
      </c>
      <c r="B999" s="473">
        <v>2652858.2999999998</v>
      </c>
      <c r="C999" s="489" t="s">
        <v>2402</v>
      </c>
      <c r="D999" s="484">
        <v>42765</v>
      </c>
    </row>
    <row r="1000" spans="1:4" x14ac:dyDescent="0.25">
      <c r="A1000" s="472" t="s">
        <v>337</v>
      </c>
      <c r="B1000" s="473">
        <v>3819789.8</v>
      </c>
      <c r="C1000" s="489" t="s">
        <v>2541</v>
      </c>
      <c r="D1000" s="493">
        <v>42696</v>
      </c>
    </row>
    <row r="1001" spans="1:4" x14ac:dyDescent="0.25">
      <c r="A1001" s="472" t="s">
        <v>3105</v>
      </c>
      <c r="B1001" s="499">
        <v>3453556.01</v>
      </c>
      <c r="C1001" s="528" t="s">
        <v>3000</v>
      </c>
      <c r="D1001" s="493">
        <v>42696</v>
      </c>
    </row>
    <row r="1002" spans="1:4" x14ac:dyDescent="0.25">
      <c r="A1002" s="472" t="s">
        <v>473</v>
      </c>
      <c r="B1002" s="499">
        <v>3356557.2</v>
      </c>
      <c r="C1002" s="489" t="s">
        <v>474</v>
      </c>
      <c r="D1002" s="493">
        <v>42618</v>
      </c>
    </row>
    <row r="1003" spans="1:4" x14ac:dyDescent="0.25">
      <c r="A1003" s="472" t="s">
        <v>478</v>
      </c>
      <c r="B1003" s="499">
        <v>1790709</v>
      </c>
      <c r="C1003" s="489" t="s">
        <v>479</v>
      </c>
      <c r="D1003" s="493">
        <v>42625</v>
      </c>
    </row>
    <row r="1004" spans="1:4" x14ac:dyDescent="0.25">
      <c r="A1004" s="472" t="s">
        <v>2426</v>
      </c>
      <c r="B1004" s="473">
        <v>2367410.4</v>
      </c>
      <c r="C1004" s="489" t="s">
        <v>2530</v>
      </c>
      <c r="D1004" s="493">
        <v>42565</v>
      </c>
    </row>
    <row r="1005" spans="1:4" x14ac:dyDescent="0.25">
      <c r="A1005" s="472" t="s">
        <v>2426</v>
      </c>
      <c r="B1005" s="473">
        <v>3720566.94</v>
      </c>
      <c r="C1005" s="489" t="s">
        <v>2533</v>
      </c>
      <c r="D1005" s="493">
        <v>42570</v>
      </c>
    </row>
    <row r="1006" spans="1:4" x14ac:dyDescent="0.25">
      <c r="A1006" s="530" t="s">
        <v>2928</v>
      </c>
      <c r="B1006" s="531">
        <v>2867400</v>
      </c>
      <c r="C1006" s="530" t="s">
        <v>2929</v>
      </c>
      <c r="D1006" s="532">
        <v>42671</v>
      </c>
    </row>
    <row r="1007" spans="1:4" x14ac:dyDescent="0.25">
      <c r="A1007" s="472" t="s">
        <v>2537</v>
      </c>
      <c r="B1007" s="473">
        <v>1458679.07</v>
      </c>
      <c r="C1007" s="489" t="s">
        <v>2538</v>
      </c>
      <c r="D1007" s="493">
        <v>42769</v>
      </c>
    </row>
    <row r="1008" spans="1:4" x14ac:dyDescent="0.25">
      <c r="A1008" s="542" t="s">
        <v>3129</v>
      </c>
      <c r="B1008" s="511">
        <f>SUM(B1009:B1012)</f>
        <v>2339173</v>
      </c>
      <c r="C1008" s="489"/>
      <c r="D1008" s="493"/>
    </row>
    <row r="1009" spans="1:4" ht="25.5" x14ac:dyDescent="0.25">
      <c r="A1009" s="472" t="s">
        <v>2302</v>
      </c>
      <c r="B1009" s="473">
        <v>788830</v>
      </c>
      <c r="C1009" s="489" t="s">
        <v>2337</v>
      </c>
      <c r="D1009" s="484">
        <v>42636</v>
      </c>
    </row>
    <row r="1010" spans="1:4" x14ac:dyDescent="0.25">
      <c r="A1010" s="472" t="s">
        <v>2302</v>
      </c>
      <c r="B1010" s="473">
        <v>729240</v>
      </c>
      <c r="C1010" s="489" t="s">
        <v>2543</v>
      </c>
      <c r="D1010" s="484">
        <v>42636</v>
      </c>
    </row>
    <row r="1011" spans="1:4" x14ac:dyDescent="0.25">
      <c r="A1011" s="472" t="s">
        <v>2546</v>
      </c>
      <c r="B1011" s="473">
        <v>62304</v>
      </c>
      <c r="C1011" s="489" t="s">
        <v>2547</v>
      </c>
      <c r="D1011" s="493">
        <v>42696</v>
      </c>
    </row>
    <row r="1012" spans="1:4" x14ac:dyDescent="0.25">
      <c r="A1012" s="472" t="s">
        <v>483</v>
      </c>
      <c r="B1012" s="499">
        <v>758799</v>
      </c>
      <c r="C1012" s="489" t="s">
        <v>484</v>
      </c>
      <c r="D1012" s="484">
        <v>42782</v>
      </c>
    </row>
    <row r="1013" spans="1:4" ht="25.5" x14ac:dyDescent="0.25">
      <c r="A1013" s="542" t="s">
        <v>2549</v>
      </c>
      <c r="B1013" s="476">
        <f>SUM(B1014:B1015)</f>
        <v>121152.31</v>
      </c>
      <c r="C1013" s="489"/>
      <c r="D1013" s="493"/>
    </row>
    <row r="1014" spans="1:4" ht="25.5" x14ac:dyDescent="0.25">
      <c r="A1014" s="472" t="s">
        <v>2202</v>
      </c>
      <c r="B1014" s="494">
        <v>45650.01</v>
      </c>
      <c r="C1014" s="489" t="s">
        <v>2203</v>
      </c>
      <c r="D1014" s="493">
        <v>42460</v>
      </c>
    </row>
    <row r="1015" spans="1:4" ht="25.5" x14ac:dyDescent="0.25">
      <c r="A1015" s="472" t="s">
        <v>478</v>
      </c>
      <c r="B1015" s="473">
        <v>75502.3</v>
      </c>
      <c r="C1015" s="489" t="s">
        <v>2168</v>
      </c>
      <c r="D1015" s="493">
        <v>42571</v>
      </c>
    </row>
    <row r="1016" spans="1:4" ht="25.5" x14ac:dyDescent="0.25">
      <c r="A1016" s="542" t="s">
        <v>2550</v>
      </c>
      <c r="B1016" s="476">
        <f>SUM(B1017:B1018)</f>
        <v>185215.35999999999</v>
      </c>
      <c r="C1016" s="489"/>
      <c r="D1016" s="493"/>
    </row>
    <row r="1017" spans="1:4" ht="25.5" x14ac:dyDescent="0.25">
      <c r="A1017" s="472" t="s">
        <v>360</v>
      </c>
      <c r="B1017" s="473">
        <v>166446.07999999999</v>
      </c>
      <c r="C1017" s="489" t="s">
        <v>2526</v>
      </c>
      <c r="D1017" s="493">
        <v>42555</v>
      </c>
    </row>
    <row r="1018" spans="1:4" ht="25.5" x14ac:dyDescent="0.25">
      <c r="A1018" s="538" t="s">
        <v>2198</v>
      </c>
      <c r="B1018" s="515">
        <v>18769.28</v>
      </c>
      <c r="C1018" s="516" t="s">
        <v>2199</v>
      </c>
      <c r="D1018" s="484">
        <v>42629</v>
      </c>
    </row>
    <row r="1019" spans="1:4" x14ac:dyDescent="0.25">
      <c r="A1019" s="542" t="s">
        <v>3130</v>
      </c>
      <c r="B1019" s="529">
        <f>SUM(B1020:B1021)</f>
        <v>192973.31</v>
      </c>
      <c r="C1019" s="516"/>
      <c r="D1019" s="484"/>
    </row>
    <row r="1020" spans="1:4" ht="25.5" x14ac:dyDescent="0.25">
      <c r="A1020" s="472" t="s">
        <v>478</v>
      </c>
      <c r="B1020" s="473">
        <v>182795.81</v>
      </c>
      <c r="C1020" s="489" t="s">
        <v>2168</v>
      </c>
      <c r="D1020" s="493">
        <v>42571</v>
      </c>
    </row>
    <row r="1021" spans="1:4" ht="25.5" x14ac:dyDescent="0.25">
      <c r="A1021" s="472" t="s">
        <v>473</v>
      </c>
      <c r="B1021" s="473">
        <v>10177.5</v>
      </c>
      <c r="C1021" s="489" t="s">
        <v>2290</v>
      </c>
      <c r="D1021" s="493">
        <v>42601</v>
      </c>
    </row>
    <row r="1022" spans="1:4" x14ac:dyDescent="0.25">
      <c r="A1022" s="542" t="s">
        <v>2552</v>
      </c>
      <c r="B1022" s="476">
        <f>SUM(B1023:B1032)</f>
        <v>132673523.49000001</v>
      </c>
      <c r="C1022" s="489"/>
      <c r="D1022" s="493"/>
    </row>
    <row r="1023" spans="1:4" x14ac:dyDescent="0.25">
      <c r="A1023" s="483" t="s">
        <v>2554</v>
      </c>
      <c r="B1023" s="473">
        <v>3937258.8</v>
      </c>
      <c r="C1023" s="489" t="s">
        <v>920</v>
      </c>
      <c r="D1023" s="493">
        <v>42535</v>
      </c>
    </row>
    <row r="1024" spans="1:4" ht="25.5" x14ac:dyDescent="0.25">
      <c r="A1024" s="472" t="s">
        <v>360</v>
      </c>
      <c r="B1024" s="473">
        <v>762752</v>
      </c>
      <c r="C1024" s="489" t="s">
        <v>2526</v>
      </c>
      <c r="D1024" s="493">
        <v>42555</v>
      </c>
    </row>
    <row r="1025" spans="1:4" ht="25.5" x14ac:dyDescent="0.25">
      <c r="A1025" s="483" t="s">
        <v>2564</v>
      </c>
      <c r="B1025" s="473">
        <v>4392432</v>
      </c>
      <c r="C1025" s="489" t="s">
        <v>2565</v>
      </c>
      <c r="D1025" s="493">
        <v>42599</v>
      </c>
    </row>
    <row r="1026" spans="1:4" x14ac:dyDescent="0.25">
      <c r="A1026" s="472" t="s">
        <v>3105</v>
      </c>
      <c r="B1026" s="473">
        <v>3030400</v>
      </c>
      <c r="C1026" s="489" t="s">
        <v>2569</v>
      </c>
      <c r="D1026" s="493">
        <v>42625</v>
      </c>
    </row>
    <row r="1027" spans="1:4" x14ac:dyDescent="0.25">
      <c r="A1027" s="472" t="s">
        <v>2510</v>
      </c>
      <c r="B1027" s="473">
        <v>3199670.3</v>
      </c>
      <c r="C1027" s="489" t="s">
        <v>406</v>
      </c>
      <c r="D1027" s="484">
        <v>42692</v>
      </c>
    </row>
    <row r="1028" spans="1:4" x14ac:dyDescent="0.25">
      <c r="A1028" s="483" t="s">
        <v>3001</v>
      </c>
      <c r="B1028" s="499">
        <v>2843145.85</v>
      </c>
      <c r="C1028" s="528" t="s">
        <v>3002</v>
      </c>
      <c r="D1028" s="493">
        <v>42696</v>
      </c>
    </row>
    <row r="1029" spans="1:4" ht="25.5" x14ac:dyDescent="0.25">
      <c r="A1029" s="472" t="s">
        <v>418</v>
      </c>
      <c r="B1029" s="473">
        <v>105905944</v>
      </c>
      <c r="C1029" s="489" t="s">
        <v>2558</v>
      </c>
      <c r="D1029" s="493">
        <v>42550</v>
      </c>
    </row>
    <row r="1030" spans="1:4" x14ac:dyDescent="0.25">
      <c r="A1030" s="483" t="s">
        <v>3047</v>
      </c>
      <c r="B1030" s="473">
        <v>3425000</v>
      </c>
      <c r="C1030" s="489" t="s">
        <v>2586</v>
      </c>
      <c r="D1030" s="493">
        <v>42606</v>
      </c>
    </row>
    <row r="1031" spans="1:4" x14ac:dyDescent="0.25">
      <c r="A1031" s="472" t="s">
        <v>302</v>
      </c>
      <c r="B1031" s="473">
        <v>2580424</v>
      </c>
      <c r="C1031" s="489" t="s">
        <v>423</v>
      </c>
      <c r="D1031" s="493">
        <v>42621</v>
      </c>
    </row>
    <row r="1032" spans="1:4" x14ac:dyDescent="0.25">
      <c r="A1032" s="472" t="s">
        <v>2573</v>
      </c>
      <c r="B1032" s="473">
        <v>2596496.54</v>
      </c>
      <c r="C1032" s="489" t="s">
        <v>2574</v>
      </c>
      <c r="D1032" s="493">
        <v>42703</v>
      </c>
    </row>
    <row r="1033" spans="1:4" x14ac:dyDescent="0.25">
      <c r="A1033" s="467" t="s">
        <v>3131</v>
      </c>
      <c r="B1033" s="476">
        <f>SUM(B1034:B1034)</f>
        <v>74823969.019999996</v>
      </c>
      <c r="C1033" s="489"/>
      <c r="D1033" s="493"/>
    </row>
    <row r="1034" spans="1:4" x14ac:dyDescent="0.25">
      <c r="A1034" s="472" t="s">
        <v>3003</v>
      </c>
      <c r="B1034" s="499">
        <v>74823969.019999996</v>
      </c>
      <c r="C1034" s="528" t="s">
        <v>3004</v>
      </c>
      <c r="D1034" s="493"/>
    </row>
    <row r="1035" spans="1:4" x14ac:dyDescent="0.25">
      <c r="A1035" s="542" t="s">
        <v>3132</v>
      </c>
      <c r="B1035" s="476">
        <f>SUM(B1036:B1037)</f>
        <v>7692674</v>
      </c>
      <c r="C1035" s="489"/>
      <c r="D1035" s="493"/>
    </row>
    <row r="1036" spans="1:4" x14ac:dyDescent="0.25">
      <c r="A1036" s="472" t="s">
        <v>2591</v>
      </c>
      <c r="B1036" s="473">
        <v>2666114</v>
      </c>
      <c r="C1036" s="489" t="s">
        <v>1235</v>
      </c>
      <c r="D1036" s="493">
        <v>42310</v>
      </c>
    </row>
    <row r="1037" spans="1:4" x14ac:dyDescent="0.25">
      <c r="A1037" s="472" t="s">
        <v>2594</v>
      </c>
      <c r="B1037" s="473">
        <v>5026560</v>
      </c>
      <c r="C1037" s="489" t="s">
        <v>2595</v>
      </c>
      <c r="D1037" s="493">
        <v>42537</v>
      </c>
    </row>
    <row r="1038" spans="1:4" x14ac:dyDescent="0.25">
      <c r="A1038" s="542" t="s">
        <v>3133</v>
      </c>
      <c r="B1038" s="476">
        <f>SUM(B1039:B1039)</f>
        <v>96104.13</v>
      </c>
      <c r="C1038" s="489"/>
      <c r="D1038" s="493"/>
    </row>
    <row r="1039" spans="1:4" x14ac:dyDescent="0.25">
      <c r="A1039" s="472" t="s">
        <v>2198</v>
      </c>
      <c r="B1039" s="473">
        <v>96104.13</v>
      </c>
      <c r="C1039" s="489" t="s">
        <v>1493</v>
      </c>
      <c r="D1039" s="484">
        <v>42632</v>
      </c>
    </row>
    <row r="1040" spans="1:4" x14ac:dyDescent="0.25">
      <c r="A1040" s="467" t="s">
        <v>2607</v>
      </c>
      <c r="B1040" s="511">
        <f>SUM(B1041:B1041)</f>
        <v>11019.11</v>
      </c>
      <c r="C1040" s="489"/>
      <c r="D1040" s="484"/>
    </row>
    <row r="1041" spans="1:4" ht="25.5" x14ac:dyDescent="0.25">
      <c r="A1041" s="472" t="s">
        <v>3118</v>
      </c>
      <c r="B1041" s="473">
        <v>11019.11</v>
      </c>
      <c r="C1041" s="489" t="s">
        <v>2163</v>
      </c>
      <c r="D1041" s="484">
        <v>42604</v>
      </c>
    </row>
    <row r="1042" spans="1:4" x14ac:dyDescent="0.25">
      <c r="A1042" s="542" t="s">
        <v>2608</v>
      </c>
      <c r="B1042" s="511">
        <f>SUM(B1043:B1043)</f>
        <v>272544.59999999998</v>
      </c>
      <c r="C1042" s="489"/>
      <c r="D1042" s="484"/>
    </row>
    <row r="1043" spans="1:4" x14ac:dyDescent="0.25">
      <c r="A1043" s="472" t="s">
        <v>337</v>
      </c>
      <c r="B1043" s="499">
        <v>272544.59999999998</v>
      </c>
      <c r="C1043" s="489" t="s">
        <v>486</v>
      </c>
      <c r="D1043" s="484">
        <v>42754</v>
      </c>
    </row>
    <row r="1044" spans="1:4" x14ac:dyDescent="0.25">
      <c r="A1044" s="542" t="s">
        <v>2609</v>
      </c>
      <c r="B1044" s="476">
        <f>+B1045</f>
        <v>2011138.9</v>
      </c>
      <c r="C1044" s="477"/>
      <c r="D1044" s="550"/>
    </row>
    <row r="1045" spans="1:4" x14ac:dyDescent="0.25">
      <c r="A1045" s="472" t="s">
        <v>2195</v>
      </c>
      <c r="B1045" s="473">
        <v>2011138.9</v>
      </c>
      <c r="C1045" s="489" t="s">
        <v>406</v>
      </c>
      <c r="D1045" s="484">
        <v>42332</v>
      </c>
    </row>
    <row r="1046" spans="1:4" x14ac:dyDescent="0.25">
      <c r="A1046" s="542" t="s">
        <v>2611</v>
      </c>
      <c r="B1046" s="476">
        <f>+B1047</f>
        <v>499140</v>
      </c>
      <c r="C1046" s="477"/>
      <c r="D1046" s="550"/>
    </row>
    <row r="1047" spans="1:4" x14ac:dyDescent="0.25">
      <c r="A1047" s="472" t="s">
        <v>2613</v>
      </c>
      <c r="B1047" s="473">
        <v>499140</v>
      </c>
      <c r="C1047" s="489" t="s">
        <v>227</v>
      </c>
      <c r="D1047" s="493">
        <v>42528</v>
      </c>
    </row>
    <row r="1048" spans="1:4" ht="25.5" x14ac:dyDescent="0.25">
      <c r="A1048" s="542" t="s">
        <v>2615</v>
      </c>
      <c r="B1048" s="476">
        <f>SUM(B1049:B1049)</f>
        <v>525000</v>
      </c>
      <c r="C1048" s="489"/>
      <c r="D1048" s="484"/>
    </row>
    <row r="1049" spans="1:4" x14ac:dyDescent="0.25">
      <c r="A1049" s="472" t="s">
        <v>2621</v>
      </c>
      <c r="B1049" s="473">
        <v>525000</v>
      </c>
      <c r="C1049" s="489" t="s">
        <v>227</v>
      </c>
      <c r="D1049" s="493">
        <v>42524</v>
      </c>
    </row>
    <row r="1050" spans="1:4" x14ac:dyDescent="0.25">
      <c r="A1050" s="542" t="s">
        <v>2623</v>
      </c>
      <c r="B1050" s="476">
        <f>SUM(B1051:B1052)</f>
        <v>682900.69</v>
      </c>
      <c r="C1050" s="489"/>
      <c r="D1050" s="493"/>
    </row>
    <row r="1051" spans="1:4" x14ac:dyDescent="0.25">
      <c r="A1051" s="538" t="s">
        <v>489</v>
      </c>
      <c r="B1051" s="527">
        <v>92000</v>
      </c>
      <c r="C1051" s="516" t="s">
        <v>490</v>
      </c>
      <c r="D1051" s="484">
        <v>42746</v>
      </c>
    </row>
    <row r="1052" spans="1:4" ht="25.5" x14ac:dyDescent="0.25">
      <c r="A1052" s="538" t="s">
        <v>2198</v>
      </c>
      <c r="B1052" s="515">
        <v>590900.68999999994</v>
      </c>
      <c r="C1052" s="516" t="s">
        <v>2199</v>
      </c>
      <c r="D1052" s="484">
        <v>42629</v>
      </c>
    </row>
    <row r="1053" spans="1:4" ht="25.5" x14ac:dyDescent="0.25">
      <c r="A1053" s="542" t="s">
        <v>2625</v>
      </c>
      <c r="B1053" s="529">
        <f>SUM(B1054:B1057)</f>
        <v>33757155.280000001</v>
      </c>
      <c r="C1053" s="516"/>
      <c r="D1053" s="484"/>
    </row>
    <row r="1054" spans="1:4" x14ac:dyDescent="0.25">
      <c r="A1054" s="472" t="s">
        <v>2401</v>
      </c>
      <c r="B1054" s="473">
        <v>1166931.5</v>
      </c>
      <c r="C1054" s="489" t="s">
        <v>2402</v>
      </c>
      <c r="D1054" s="484">
        <v>42765</v>
      </c>
    </row>
    <row r="1055" spans="1:4" x14ac:dyDescent="0.25">
      <c r="A1055" s="472" t="s">
        <v>2627</v>
      </c>
      <c r="B1055" s="473">
        <v>1796450.88</v>
      </c>
      <c r="C1055" s="489" t="s">
        <v>1690</v>
      </c>
      <c r="D1055" s="493">
        <v>42732</v>
      </c>
    </row>
    <row r="1056" spans="1:4" ht="25.5" x14ac:dyDescent="0.25">
      <c r="A1056" s="472" t="s">
        <v>418</v>
      </c>
      <c r="B1056" s="473">
        <v>27442080</v>
      </c>
      <c r="C1056" s="489" t="s">
        <v>2558</v>
      </c>
      <c r="D1056" s="493">
        <v>42550</v>
      </c>
    </row>
    <row r="1057" spans="1:4" x14ac:dyDescent="0.25">
      <c r="A1057" s="530" t="s">
        <v>2930</v>
      </c>
      <c r="B1057" s="531">
        <v>3351692.9</v>
      </c>
      <c r="C1057" s="530" t="s">
        <v>2931</v>
      </c>
      <c r="D1057" s="493">
        <v>43039</v>
      </c>
    </row>
    <row r="1058" spans="1:4" ht="25.5" x14ac:dyDescent="0.25">
      <c r="A1058" s="542" t="s">
        <v>2630</v>
      </c>
      <c r="B1058" s="551">
        <f>SUM(B1059:B1184)</f>
        <v>321893676.19099998</v>
      </c>
      <c r="C1058" s="530"/>
      <c r="D1058" s="532"/>
    </row>
    <row r="1059" spans="1:4" x14ac:dyDescent="0.25">
      <c r="A1059" s="472" t="s">
        <v>3134</v>
      </c>
      <c r="B1059" s="473">
        <v>2964607.59</v>
      </c>
      <c r="C1059" s="489" t="s">
        <v>1075</v>
      </c>
      <c r="D1059" s="484">
        <v>42473</v>
      </c>
    </row>
    <row r="1060" spans="1:4" x14ac:dyDescent="0.25">
      <c r="A1060" s="472" t="s">
        <v>3135</v>
      </c>
      <c r="B1060" s="473">
        <v>7978946.0199999996</v>
      </c>
      <c r="C1060" s="489" t="s">
        <v>2644</v>
      </c>
      <c r="D1060" s="484">
        <v>42558</v>
      </c>
    </row>
    <row r="1061" spans="1:4" x14ac:dyDescent="0.25">
      <c r="A1061" s="472" t="s">
        <v>2650</v>
      </c>
      <c r="B1061" s="473">
        <v>4392159.55</v>
      </c>
      <c r="C1061" s="489" t="s">
        <v>2651</v>
      </c>
      <c r="D1061" s="484">
        <v>42478</v>
      </c>
    </row>
    <row r="1062" spans="1:4" x14ac:dyDescent="0.25">
      <c r="A1062" s="472" t="s">
        <v>2653</v>
      </c>
      <c r="B1062" s="473">
        <v>122167.07</v>
      </c>
      <c r="C1062" s="489" t="s">
        <v>587</v>
      </c>
      <c r="D1062" s="484">
        <v>42510</v>
      </c>
    </row>
    <row r="1063" spans="1:4" x14ac:dyDescent="0.25">
      <c r="A1063" s="472" t="s">
        <v>2657</v>
      </c>
      <c r="B1063" s="473">
        <v>1951184.39</v>
      </c>
      <c r="C1063" s="489" t="s">
        <v>1399</v>
      </c>
      <c r="D1063" s="484">
        <v>42549</v>
      </c>
    </row>
    <row r="1064" spans="1:4" x14ac:dyDescent="0.25">
      <c r="A1064" s="472" t="s">
        <v>2666</v>
      </c>
      <c r="B1064" s="473">
        <v>2203966.1800000002</v>
      </c>
      <c r="C1064" s="489" t="s">
        <v>2667</v>
      </c>
      <c r="D1064" s="493">
        <v>42549</v>
      </c>
    </row>
    <row r="1065" spans="1:4" x14ac:dyDescent="0.25">
      <c r="A1065" s="472" t="s">
        <v>2693</v>
      </c>
      <c r="B1065" s="473">
        <v>1230538.1200000001</v>
      </c>
      <c r="C1065" s="489" t="s">
        <v>2694</v>
      </c>
      <c r="D1065" s="484">
        <v>42576</v>
      </c>
    </row>
    <row r="1066" spans="1:4" x14ac:dyDescent="0.25">
      <c r="A1066" s="472" t="s">
        <v>3136</v>
      </c>
      <c r="B1066" s="473">
        <v>6714290.04</v>
      </c>
      <c r="C1066" s="489" t="s">
        <v>518</v>
      </c>
      <c r="D1066" s="484">
        <v>42583</v>
      </c>
    </row>
    <row r="1067" spans="1:4" x14ac:dyDescent="0.25">
      <c r="A1067" s="472" t="s">
        <v>617</v>
      </c>
      <c r="B1067" s="473">
        <v>2069841.71</v>
      </c>
      <c r="C1067" s="489" t="s">
        <v>2711</v>
      </c>
      <c r="D1067" s="471">
        <v>42584</v>
      </c>
    </row>
    <row r="1068" spans="1:4" x14ac:dyDescent="0.25">
      <c r="A1068" s="472" t="s">
        <v>2713</v>
      </c>
      <c r="B1068" s="473">
        <v>545667.79</v>
      </c>
      <c r="C1068" s="489" t="s">
        <v>537</v>
      </c>
      <c r="D1068" s="484">
        <v>42590</v>
      </c>
    </row>
    <row r="1069" spans="1:4" x14ac:dyDescent="0.25">
      <c r="A1069" s="472" t="s">
        <v>3137</v>
      </c>
      <c r="B1069" s="473">
        <v>2052390.01</v>
      </c>
      <c r="C1069" s="489" t="s">
        <v>1428</v>
      </c>
      <c r="D1069" s="484">
        <v>42611</v>
      </c>
    </row>
    <row r="1070" spans="1:4" x14ac:dyDescent="0.25">
      <c r="A1070" s="472" t="s">
        <v>2713</v>
      </c>
      <c r="B1070" s="473">
        <v>3640033.54</v>
      </c>
      <c r="C1070" s="489" t="s">
        <v>529</v>
      </c>
      <c r="D1070" s="484">
        <v>42626</v>
      </c>
    </row>
    <row r="1071" spans="1:4" x14ac:dyDescent="0.25">
      <c r="A1071" s="472" t="s">
        <v>2693</v>
      </c>
      <c r="B1071" s="473">
        <v>3052310.87</v>
      </c>
      <c r="C1071" s="489" t="s">
        <v>2703</v>
      </c>
      <c r="D1071" s="484">
        <v>42627</v>
      </c>
    </row>
    <row r="1072" spans="1:4" x14ac:dyDescent="0.25">
      <c r="A1072" s="472" t="s">
        <v>2775</v>
      </c>
      <c r="B1072" s="473">
        <v>2857387.71</v>
      </c>
      <c r="C1072" s="489" t="s">
        <v>529</v>
      </c>
      <c r="D1072" s="484">
        <v>42628</v>
      </c>
    </row>
    <row r="1073" spans="1:4" x14ac:dyDescent="0.25">
      <c r="A1073" s="472" t="s">
        <v>2775</v>
      </c>
      <c r="B1073" s="473">
        <v>1818291.8</v>
      </c>
      <c r="C1073" s="489" t="s">
        <v>587</v>
      </c>
      <c r="D1073" s="484">
        <v>42632</v>
      </c>
    </row>
    <row r="1074" spans="1:4" ht="25.5" x14ac:dyDescent="0.25">
      <c r="A1074" s="472" t="s">
        <v>2801</v>
      </c>
      <c r="B1074" s="473">
        <v>3994063.59</v>
      </c>
      <c r="C1074" s="489" t="s">
        <v>1075</v>
      </c>
      <c r="D1074" s="484">
        <v>42654</v>
      </c>
    </row>
    <row r="1075" spans="1:4" ht="25.5" x14ac:dyDescent="0.25">
      <c r="A1075" s="472" t="s">
        <v>2815</v>
      </c>
      <c r="B1075" s="473">
        <v>561543.21</v>
      </c>
      <c r="C1075" s="489" t="s">
        <v>2816</v>
      </c>
      <c r="D1075" s="471">
        <v>42674</v>
      </c>
    </row>
    <row r="1076" spans="1:4" x14ac:dyDescent="0.25">
      <c r="A1076" s="472" t="s">
        <v>2805</v>
      </c>
      <c r="B1076" s="473">
        <v>9017119.3800000008</v>
      </c>
      <c r="C1076" s="489" t="s">
        <v>2806</v>
      </c>
      <c r="D1076" s="471">
        <v>42695</v>
      </c>
    </row>
    <row r="1077" spans="1:4" ht="25.5" x14ac:dyDescent="0.25">
      <c r="A1077" s="472" t="s">
        <v>2785</v>
      </c>
      <c r="B1077" s="473">
        <v>627042.18999999994</v>
      </c>
      <c r="C1077" s="489" t="s">
        <v>2786</v>
      </c>
      <c r="D1077" s="484">
        <v>42697</v>
      </c>
    </row>
    <row r="1078" spans="1:4" x14ac:dyDescent="0.25">
      <c r="A1078" s="472" t="s">
        <v>2785</v>
      </c>
      <c r="B1078" s="473">
        <v>627042.1</v>
      </c>
      <c r="C1078" s="489" t="s">
        <v>587</v>
      </c>
      <c r="D1078" s="471">
        <v>42697</v>
      </c>
    </row>
    <row r="1079" spans="1:4" x14ac:dyDescent="0.25">
      <c r="A1079" s="472" t="s">
        <v>2808</v>
      </c>
      <c r="B1079" s="473">
        <v>1608740.99</v>
      </c>
      <c r="C1079" s="489" t="s">
        <v>623</v>
      </c>
      <c r="D1079" s="471">
        <v>42705</v>
      </c>
    </row>
    <row r="1080" spans="1:4" ht="25.5" x14ac:dyDescent="0.25">
      <c r="A1080" s="472" t="s">
        <v>2810</v>
      </c>
      <c r="B1080" s="473">
        <v>1603394.89</v>
      </c>
      <c r="C1080" s="489" t="s">
        <v>525</v>
      </c>
      <c r="D1080" s="471">
        <v>42717</v>
      </c>
    </row>
    <row r="1081" spans="1:4" ht="25.5" x14ac:dyDescent="0.25">
      <c r="A1081" s="472" t="s">
        <v>2830</v>
      </c>
      <c r="B1081" s="473">
        <v>1160669.52</v>
      </c>
      <c r="C1081" s="489" t="s">
        <v>600</v>
      </c>
      <c r="D1081" s="484">
        <v>42755</v>
      </c>
    </row>
    <row r="1082" spans="1:4" ht="25.5" x14ac:dyDescent="0.25">
      <c r="A1082" s="472" t="s">
        <v>3140</v>
      </c>
      <c r="B1082" s="473">
        <v>1405165.09</v>
      </c>
      <c r="C1082" s="489" t="s">
        <v>2834</v>
      </c>
      <c r="D1082" s="484">
        <v>42755</v>
      </c>
    </row>
    <row r="1083" spans="1:4" x14ac:dyDescent="0.25">
      <c r="A1083" s="472" t="s">
        <v>2638</v>
      </c>
      <c r="B1083" s="473">
        <v>5049581.6900000004</v>
      </c>
      <c r="C1083" s="489" t="s">
        <v>2639</v>
      </c>
      <c r="D1083" s="484">
        <v>42759</v>
      </c>
    </row>
    <row r="1084" spans="1:4" x14ac:dyDescent="0.25">
      <c r="A1084" s="472" t="s">
        <v>2850</v>
      </c>
      <c r="B1084" s="473">
        <v>145038.43</v>
      </c>
      <c r="C1084" s="489" t="s">
        <v>2851</v>
      </c>
      <c r="D1084" s="484">
        <v>42760</v>
      </c>
    </row>
    <row r="1085" spans="1:4" x14ac:dyDescent="0.25">
      <c r="A1085" s="472" t="s">
        <v>3063</v>
      </c>
      <c r="B1085" s="473">
        <v>2193226.9300000002</v>
      </c>
      <c r="C1085" s="489" t="s">
        <v>2844</v>
      </c>
      <c r="D1085" s="484">
        <v>42762</v>
      </c>
    </row>
    <row r="1086" spans="1:4" x14ac:dyDescent="0.25">
      <c r="A1086" s="472" t="s">
        <v>2399</v>
      </c>
      <c r="B1086" s="473">
        <v>1118198.72</v>
      </c>
      <c r="C1086" s="489" t="s">
        <v>587</v>
      </c>
      <c r="D1086" s="484">
        <v>42762</v>
      </c>
    </row>
    <row r="1087" spans="1:4" ht="25.5" x14ac:dyDescent="0.25">
      <c r="A1087" s="472" t="s">
        <v>2662</v>
      </c>
      <c r="B1087" s="473">
        <v>3349647.4</v>
      </c>
      <c r="C1087" s="489" t="s">
        <v>2663</v>
      </c>
      <c r="D1087" s="484">
        <v>42762</v>
      </c>
    </row>
    <row r="1088" spans="1:4" x14ac:dyDescent="0.25">
      <c r="A1088" s="472" t="s">
        <v>548</v>
      </c>
      <c r="B1088" s="473">
        <v>2036435.28</v>
      </c>
      <c r="C1088" s="489" t="s">
        <v>2705</v>
      </c>
      <c r="D1088" s="484">
        <v>42762</v>
      </c>
    </row>
    <row r="1089" spans="1:4" x14ac:dyDescent="0.25">
      <c r="A1089" s="472" t="s">
        <v>3079</v>
      </c>
      <c r="B1089" s="473">
        <v>100890</v>
      </c>
      <c r="C1089" s="489" t="s">
        <v>2663</v>
      </c>
      <c r="D1089" s="484">
        <v>42762</v>
      </c>
    </row>
    <row r="1090" spans="1:4" x14ac:dyDescent="0.25">
      <c r="A1090" s="472" t="s">
        <v>2796</v>
      </c>
      <c r="B1090" s="473">
        <v>4039378.6</v>
      </c>
      <c r="C1090" s="489" t="s">
        <v>518</v>
      </c>
      <c r="D1090" s="484">
        <v>42762</v>
      </c>
    </row>
    <row r="1091" spans="1:4" x14ac:dyDescent="0.25">
      <c r="A1091" s="472" t="s">
        <v>2796</v>
      </c>
      <c r="B1091" s="473">
        <v>1485562.22</v>
      </c>
      <c r="C1091" s="489" t="s">
        <v>2798</v>
      </c>
      <c r="D1091" s="484">
        <v>42762</v>
      </c>
    </row>
    <row r="1092" spans="1:4" x14ac:dyDescent="0.25">
      <c r="A1092" s="472" t="s">
        <v>2840</v>
      </c>
      <c r="B1092" s="473">
        <v>4833306.7</v>
      </c>
      <c r="C1092" s="489" t="s">
        <v>623</v>
      </c>
      <c r="D1092" s="484">
        <v>42762</v>
      </c>
    </row>
    <row r="1093" spans="1:4" x14ac:dyDescent="0.25">
      <c r="A1093" s="472" t="s">
        <v>3034</v>
      </c>
      <c r="B1093" s="499">
        <v>1028512.17</v>
      </c>
      <c r="C1093" s="528" t="s">
        <v>502</v>
      </c>
      <c r="D1093" s="484">
        <v>42795</v>
      </c>
    </row>
    <row r="1094" spans="1:4" ht="25.5" x14ac:dyDescent="0.25">
      <c r="A1094" s="472" t="s">
        <v>3005</v>
      </c>
      <c r="B1094" s="499">
        <v>4043235.32</v>
      </c>
      <c r="C1094" s="528" t="s">
        <v>3006</v>
      </c>
      <c r="D1094" s="471">
        <v>42795</v>
      </c>
    </row>
    <row r="1095" spans="1:4" x14ac:dyDescent="0.25">
      <c r="A1095" s="472" t="s">
        <v>2653</v>
      </c>
      <c r="B1095" s="499">
        <v>598239.72</v>
      </c>
      <c r="C1095" s="528" t="s">
        <v>2732</v>
      </c>
      <c r="D1095" s="484">
        <v>42762</v>
      </c>
    </row>
    <row r="1096" spans="1:4" x14ac:dyDescent="0.25">
      <c r="A1096" s="472" t="s">
        <v>3141</v>
      </c>
      <c r="B1096" s="499">
        <v>1005181.2</v>
      </c>
      <c r="C1096" s="528" t="s">
        <v>564</v>
      </c>
      <c r="D1096" s="484">
        <v>42762</v>
      </c>
    </row>
    <row r="1097" spans="1:4" x14ac:dyDescent="0.25">
      <c r="A1097" s="472" t="s">
        <v>3102</v>
      </c>
      <c r="B1097" s="499">
        <v>3051614.86</v>
      </c>
      <c r="C1097" s="489" t="s">
        <v>506</v>
      </c>
      <c r="D1097" s="493">
        <v>42636</v>
      </c>
    </row>
    <row r="1098" spans="1:4" x14ac:dyDescent="0.25">
      <c r="A1098" s="472" t="s">
        <v>3142</v>
      </c>
      <c r="B1098" s="499">
        <v>3254133.63</v>
      </c>
      <c r="C1098" s="489" t="s">
        <v>510</v>
      </c>
      <c r="D1098" s="484">
        <v>42654</v>
      </c>
    </row>
    <row r="1099" spans="1:4" x14ac:dyDescent="0.25">
      <c r="A1099" s="472" t="s">
        <v>3143</v>
      </c>
      <c r="B1099" s="499">
        <v>2837432.61</v>
      </c>
      <c r="C1099" s="489" t="s">
        <v>137</v>
      </c>
      <c r="D1099" s="471">
        <v>42670</v>
      </c>
    </row>
    <row r="1100" spans="1:4" x14ac:dyDescent="0.25">
      <c r="A1100" s="472" t="s">
        <v>532</v>
      </c>
      <c r="B1100" s="499">
        <v>1603990.82</v>
      </c>
      <c r="C1100" s="489" t="s">
        <v>533</v>
      </c>
      <c r="D1100" s="471">
        <v>42681</v>
      </c>
    </row>
    <row r="1101" spans="1:4" x14ac:dyDescent="0.25">
      <c r="A1101" s="472" t="s">
        <v>3103</v>
      </c>
      <c r="B1101" s="499">
        <v>1028226.18</v>
      </c>
      <c r="C1101" s="489" t="s">
        <v>623</v>
      </c>
      <c r="D1101" s="487">
        <v>42691</v>
      </c>
    </row>
    <row r="1102" spans="1:4" x14ac:dyDescent="0.25">
      <c r="A1102" s="472" t="s">
        <v>3144</v>
      </c>
      <c r="B1102" s="499">
        <v>5102306.99</v>
      </c>
      <c r="C1102" s="489" t="s">
        <v>518</v>
      </c>
      <c r="D1102" s="471">
        <v>42695</v>
      </c>
    </row>
    <row r="1103" spans="1:4" x14ac:dyDescent="0.25">
      <c r="A1103" s="472" t="s">
        <v>521</v>
      </c>
      <c r="B1103" s="499">
        <v>4701321.49</v>
      </c>
      <c r="C1103" s="489" t="s">
        <v>518</v>
      </c>
      <c r="D1103" s="471">
        <v>42695</v>
      </c>
    </row>
    <row r="1104" spans="1:4" x14ac:dyDescent="0.25">
      <c r="A1104" s="472" t="s">
        <v>528</v>
      </c>
      <c r="B1104" s="499">
        <v>817467.58</v>
      </c>
      <c r="C1104" s="489" t="s">
        <v>529</v>
      </c>
      <c r="D1104" s="471">
        <v>42696</v>
      </c>
    </row>
    <row r="1105" spans="1:4" ht="25.5" x14ac:dyDescent="0.25">
      <c r="A1105" s="472" t="s">
        <v>3145</v>
      </c>
      <c r="B1105" s="499">
        <v>169841.14</v>
      </c>
      <c r="C1105" s="489" t="s">
        <v>525</v>
      </c>
      <c r="D1105" s="471">
        <v>42698</v>
      </c>
    </row>
    <row r="1106" spans="1:4" x14ac:dyDescent="0.25">
      <c r="A1106" s="472" t="s">
        <v>3135</v>
      </c>
      <c r="B1106" s="499">
        <v>2316275.09</v>
      </c>
      <c r="C1106" s="489" t="s">
        <v>537</v>
      </c>
      <c r="D1106" s="471">
        <v>42703</v>
      </c>
    </row>
    <row r="1107" spans="1:4" x14ac:dyDescent="0.25">
      <c r="A1107" s="472" t="s">
        <v>3146</v>
      </c>
      <c r="B1107" s="499">
        <v>817958.18</v>
      </c>
      <c r="C1107" s="489" t="s">
        <v>541</v>
      </c>
      <c r="D1107" s="471">
        <v>42703</v>
      </c>
    </row>
    <row r="1108" spans="1:4" x14ac:dyDescent="0.25">
      <c r="A1108" s="472" t="s">
        <v>513</v>
      </c>
      <c r="B1108" s="499">
        <v>1608740.99</v>
      </c>
      <c r="C1108" s="489" t="s">
        <v>514</v>
      </c>
      <c r="D1108" s="484">
        <v>42705</v>
      </c>
    </row>
    <row r="1109" spans="1:4" x14ac:dyDescent="0.25">
      <c r="A1109" s="472" t="s">
        <v>574</v>
      </c>
      <c r="B1109" s="499">
        <v>430759.16</v>
      </c>
      <c r="C1109" s="489" t="s">
        <v>518</v>
      </c>
      <c r="D1109" s="471">
        <v>42706</v>
      </c>
    </row>
    <row r="1110" spans="1:4" x14ac:dyDescent="0.25">
      <c r="A1110" s="472" t="s">
        <v>553</v>
      </c>
      <c r="B1110" s="499">
        <v>1863802.24</v>
      </c>
      <c r="C1110" s="489" t="s">
        <v>525</v>
      </c>
      <c r="D1110" s="471">
        <v>42712</v>
      </c>
    </row>
    <row r="1111" spans="1:4" x14ac:dyDescent="0.25">
      <c r="A1111" s="472" t="s">
        <v>3059</v>
      </c>
      <c r="B1111" s="499">
        <v>299828.90000000002</v>
      </c>
      <c r="C1111" s="489" t="s">
        <v>518</v>
      </c>
      <c r="D1111" s="471">
        <v>42712</v>
      </c>
    </row>
    <row r="1112" spans="1:4" x14ac:dyDescent="0.25">
      <c r="A1112" s="472" t="s">
        <v>3059</v>
      </c>
      <c r="B1112" s="499">
        <v>6959252.7400000002</v>
      </c>
      <c r="C1112" s="489" t="s">
        <v>518</v>
      </c>
      <c r="D1112" s="471">
        <v>42712</v>
      </c>
    </row>
    <row r="1113" spans="1:4" x14ac:dyDescent="0.25">
      <c r="A1113" s="472" t="s">
        <v>3147</v>
      </c>
      <c r="B1113" s="499">
        <v>2121198.21</v>
      </c>
      <c r="C1113" s="489" t="s">
        <v>571</v>
      </c>
      <c r="D1113" s="471">
        <v>42712</v>
      </c>
    </row>
    <row r="1114" spans="1:4" x14ac:dyDescent="0.25">
      <c r="A1114" s="472" t="s">
        <v>548</v>
      </c>
      <c r="B1114" s="499">
        <v>1569393.7</v>
      </c>
      <c r="C1114" s="489" t="s">
        <v>537</v>
      </c>
      <c r="D1114" s="471">
        <v>42717</v>
      </c>
    </row>
    <row r="1115" spans="1:4" x14ac:dyDescent="0.25">
      <c r="A1115" s="472" t="s">
        <v>577</v>
      </c>
      <c r="B1115" s="499">
        <v>6934830.9800000004</v>
      </c>
      <c r="C1115" s="489" t="s">
        <v>578</v>
      </c>
      <c r="D1115" s="471">
        <v>42717</v>
      </c>
    </row>
    <row r="1116" spans="1:4" x14ac:dyDescent="0.25">
      <c r="A1116" s="472" t="s">
        <v>563</v>
      </c>
      <c r="B1116" s="499">
        <v>1603394.9</v>
      </c>
      <c r="C1116" s="489" t="s">
        <v>564</v>
      </c>
      <c r="D1116" s="471">
        <v>42717</v>
      </c>
    </row>
    <row r="1117" spans="1:4" x14ac:dyDescent="0.25">
      <c r="A1117" s="472" t="s">
        <v>3148</v>
      </c>
      <c r="B1117" s="499">
        <v>3431293.48</v>
      </c>
      <c r="C1117" s="489" t="s">
        <v>545</v>
      </c>
      <c r="D1117" s="471">
        <v>42719</v>
      </c>
    </row>
    <row r="1118" spans="1:4" x14ac:dyDescent="0.25">
      <c r="A1118" s="472" t="s">
        <v>567</v>
      </c>
      <c r="B1118" s="499">
        <v>7048762.3799999999</v>
      </c>
      <c r="C1118" s="489" t="s">
        <v>518</v>
      </c>
      <c r="D1118" s="471">
        <v>42723</v>
      </c>
    </row>
    <row r="1119" spans="1:4" ht="25.5" x14ac:dyDescent="0.25">
      <c r="A1119" s="472" t="s">
        <v>589</v>
      </c>
      <c r="B1119" s="499">
        <v>2186232</v>
      </c>
      <c r="C1119" s="489" t="s">
        <v>537</v>
      </c>
      <c r="D1119" s="471">
        <v>42727</v>
      </c>
    </row>
    <row r="1120" spans="1:4" x14ac:dyDescent="0.25">
      <c r="A1120" s="472" t="s">
        <v>3149</v>
      </c>
      <c r="B1120" s="499">
        <v>1774925.84</v>
      </c>
      <c r="C1120" s="489" t="s">
        <v>137</v>
      </c>
      <c r="D1120" s="471">
        <v>42727</v>
      </c>
    </row>
    <row r="1121" spans="1:4" x14ac:dyDescent="0.25">
      <c r="A1121" s="472" t="s">
        <v>3150</v>
      </c>
      <c r="B1121" s="499">
        <v>4974212.8899999997</v>
      </c>
      <c r="C1121" s="489" t="s">
        <v>137</v>
      </c>
      <c r="D1121" s="471">
        <v>42740</v>
      </c>
    </row>
    <row r="1122" spans="1:4" x14ac:dyDescent="0.25">
      <c r="A1122" s="472" t="s">
        <v>3151</v>
      </c>
      <c r="B1122" s="499">
        <v>4536980.6399999997</v>
      </c>
      <c r="C1122" s="489" t="s">
        <v>596</v>
      </c>
      <c r="D1122" s="471">
        <v>42741</v>
      </c>
    </row>
    <row r="1123" spans="1:4" x14ac:dyDescent="0.25">
      <c r="A1123" s="472" t="s">
        <v>3152</v>
      </c>
      <c r="B1123" s="499">
        <v>1958918.42</v>
      </c>
      <c r="C1123" s="489" t="s">
        <v>587</v>
      </c>
      <c r="D1123" s="471">
        <v>42746</v>
      </c>
    </row>
    <row r="1124" spans="1:4" x14ac:dyDescent="0.25">
      <c r="A1124" s="472" t="s">
        <v>3153</v>
      </c>
      <c r="B1124" s="499">
        <v>3713909.02</v>
      </c>
      <c r="C1124" s="489" t="s">
        <v>600</v>
      </c>
      <c r="D1124" s="471">
        <v>42748</v>
      </c>
    </row>
    <row r="1125" spans="1:4" x14ac:dyDescent="0.25">
      <c r="A1125" s="472" t="s">
        <v>607</v>
      </c>
      <c r="B1125" s="499">
        <v>6450946.2999999998</v>
      </c>
      <c r="C1125" s="489" t="s">
        <v>600</v>
      </c>
      <c r="D1125" s="484">
        <v>42754</v>
      </c>
    </row>
    <row r="1126" spans="1:4" x14ac:dyDescent="0.25">
      <c r="A1126" s="472" t="s">
        <v>3104</v>
      </c>
      <c r="B1126" s="499">
        <v>1285730.29</v>
      </c>
      <c r="C1126" s="489" t="s">
        <v>604</v>
      </c>
      <c r="D1126" s="484">
        <v>42754</v>
      </c>
    </row>
    <row r="1127" spans="1:4" x14ac:dyDescent="0.25">
      <c r="A1127" s="472" t="s">
        <v>556</v>
      </c>
      <c r="B1127" s="499">
        <v>3105960.361</v>
      </c>
      <c r="C1127" s="489" t="s">
        <v>518</v>
      </c>
      <c r="D1127" s="471">
        <v>42755</v>
      </c>
    </row>
    <row r="1128" spans="1:4" x14ac:dyDescent="0.25">
      <c r="A1128" s="472" t="s">
        <v>3103</v>
      </c>
      <c r="B1128" s="499">
        <v>1073389.6599999999</v>
      </c>
      <c r="C1128" s="489" t="s">
        <v>614</v>
      </c>
      <c r="D1128" s="484">
        <v>42758</v>
      </c>
    </row>
    <row r="1129" spans="1:4" x14ac:dyDescent="0.25">
      <c r="A1129" s="472" t="s">
        <v>556</v>
      </c>
      <c r="B1129" s="499">
        <v>582675.17000000004</v>
      </c>
      <c r="C1129" s="489" t="s">
        <v>610</v>
      </c>
      <c r="D1129" s="484">
        <v>42760</v>
      </c>
    </row>
    <row r="1130" spans="1:4" ht="25.5" x14ac:dyDescent="0.25">
      <c r="A1130" s="504" t="s">
        <v>107</v>
      </c>
      <c r="B1130" s="499">
        <v>361139</v>
      </c>
      <c r="C1130" s="489" t="s">
        <v>294</v>
      </c>
      <c r="D1130" s="493">
        <v>42762</v>
      </c>
    </row>
    <row r="1131" spans="1:4" x14ac:dyDescent="0.25">
      <c r="A1131" s="472" t="s">
        <v>617</v>
      </c>
      <c r="B1131" s="499">
        <v>598870.44999999995</v>
      </c>
      <c r="C1131" s="489" t="s">
        <v>618</v>
      </c>
      <c r="D1131" s="484">
        <v>42767</v>
      </c>
    </row>
    <row r="1132" spans="1:4" x14ac:dyDescent="0.25">
      <c r="A1132" s="472" t="s">
        <v>3154</v>
      </c>
      <c r="B1132" s="499">
        <v>741966.96</v>
      </c>
      <c r="C1132" s="489" t="s">
        <v>529</v>
      </c>
      <c r="D1132" s="484">
        <v>42768</v>
      </c>
    </row>
    <row r="1133" spans="1:4" x14ac:dyDescent="0.25">
      <c r="A1133" s="472" t="s">
        <v>548</v>
      </c>
      <c r="B1133" s="499">
        <v>2036435.28</v>
      </c>
      <c r="C1133" s="489" t="s">
        <v>549</v>
      </c>
      <c r="D1133" s="471">
        <v>42769</v>
      </c>
    </row>
    <row r="1134" spans="1:4" x14ac:dyDescent="0.25">
      <c r="A1134" s="472" t="s">
        <v>497</v>
      </c>
      <c r="B1134" s="499">
        <v>2359907.15</v>
      </c>
      <c r="C1134" s="489" t="s">
        <v>498</v>
      </c>
      <c r="D1134" s="484">
        <v>42772</v>
      </c>
    </row>
    <row r="1135" spans="1:4" x14ac:dyDescent="0.25">
      <c r="A1135" s="472" t="s">
        <v>3155</v>
      </c>
      <c r="B1135" s="499">
        <v>4903098.6500000004</v>
      </c>
      <c r="C1135" s="489" t="s">
        <v>502</v>
      </c>
      <c r="D1135" s="484">
        <v>42776</v>
      </c>
    </row>
    <row r="1136" spans="1:4" x14ac:dyDescent="0.25">
      <c r="A1136" s="472" t="s">
        <v>493</v>
      </c>
      <c r="B1136" s="499">
        <v>3639102.35</v>
      </c>
      <c r="C1136" s="489" t="s">
        <v>494</v>
      </c>
      <c r="D1136" s="484">
        <v>42780</v>
      </c>
    </row>
    <row r="1137" spans="1:4" x14ac:dyDescent="0.25">
      <c r="A1137" s="530" t="s">
        <v>2932</v>
      </c>
      <c r="B1137" s="552" t="s">
        <v>2933</v>
      </c>
      <c r="C1137" s="530" t="s">
        <v>2934</v>
      </c>
      <c r="D1137" s="484">
        <v>42586</v>
      </c>
    </row>
    <row r="1138" spans="1:4" x14ac:dyDescent="0.25">
      <c r="A1138" s="530" t="s">
        <v>2935</v>
      </c>
      <c r="B1138" s="552" t="s">
        <v>2936</v>
      </c>
      <c r="C1138" s="530" t="s">
        <v>2937</v>
      </c>
      <c r="D1138" s="484">
        <v>42675</v>
      </c>
    </row>
    <row r="1139" spans="1:4" x14ac:dyDescent="0.25">
      <c r="A1139" s="530" t="s">
        <v>3067</v>
      </c>
      <c r="B1139" s="531">
        <v>5959996.3799999999</v>
      </c>
      <c r="C1139" s="530" t="s">
        <v>2938</v>
      </c>
      <c r="D1139" s="484">
        <v>42746</v>
      </c>
    </row>
    <row r="1140" spans="1:4" x14ac:dyDescent="0.25">
      <c r="A1140" s="472" t="s">
        <v>3156</v>
      </c>
      <c r="B1140" s="473">
        <v>3348168.13</v>
      </c>
      <c r="C1140" s="489" t="s">
        <v>1075</v>
      </c>
      <c r="D1140" s="484">
        <v>42422</v>
      </c>
    </row>
    <row r="1141" spans="1:4" x14ac:dyDescent="0.25">
      <c r="A1141" s="472" t="s">
        <v>2633</v>
      </c>
      <c r="B1141" s="473">
        <v>9857520.1500000004</v>
      </c>
      <c r="C1141" s="489" t="s">
        <v>1075</v>
      </c>
      <c r="D1141" s="484">
        <v>42471</v>
      </c>
    </row>
    <row r="1142" spans="1:4" x14ac:dyDescent="0.25">
      <c r="A1142" s="472" t="s">
        <v>2655</v>
      </c>
      <c r="B1142" s="473">
        <v>4309215.5199999996</v>
      </c>
      <c r="C1142" s="489" t="s">
        <v>1075</v>
      </c>
      <c r="D1142" s="484">
        <v>42534</v>
      </c>
    </row>
    <row r="1143" spans="1:4" x14ac:dyDescent="0.25">
      <c r="A1143" s="491" t="s">
        <v>2659</v>
      </c>
      <c r="B1143" s="494">
        <v>2068251.31</v>
      </c>
      <c r="C1143" s="495" t="s">
        <v>623</v>
      </c>
      <c r="D1143" s="493">
        <v>42549</v>
      </c>
    </row>
    <row r="1144" spans="1:4" x14ac:dyDescent="0.25">
      <c r="A1144" s="472" t="s">
        <v>2670</v>
      </c>
      <c r="B1144" s="473">
        <v>248088.25</v>
      </c>
      <c r="C1144" s="489" t="s">
        <v>2644</v>
      </c>
      <c r="D1144" s="484">
        <v>42550</v>
      </c>
    </row>
    <row r="1145" spans="1:4" x14ac:dyDescent="0.25">
      <c r="A1145" s="472" t="s">
        <v>2672</v>
      </c>
      <c r="B1145" s="473">
        <v>379723.03</v>
      </c>
      <c r="C1145" s="489" t="s">
        <v>1399</v>
      </c>
      <c r="D1145" s="493">
        <v>42551</v>
      </c>
    </row>
    <row r="1146" spans="1:4" x14ac:dyDescent="0.25">
      <c r="A1146" s="472" t="s">
        <v>2676</v>
      </c>
      <c r="B1146" s="473">
        <v>7266058.4400000004</v>
      </c>
      <c r="C1146" s="489" t="s">
        <v>518</v>
      </c>
      <c r="D1146" s="484">
        <v>42555</v>
      </c>
    </row>
    <row r="1147" spans="1:4" x14ac:dyDescent="0.25">
      <c r="A1147" s="472" t="s">
        <v>2682</v>
      </c>
      <c r="B1147" s="473">
        <v>497525.25</v>
      </c>
      <c r="C1147" s="489" t="s">
        <v>587</v>
      </c>
      <c r="D1147" s="484">
        <v>42556</v>
      </c>
    </row>
    <row r="1148" spans="1:4" x14ac:dyDescent="0.25">
      <c r="A1148" s="472" t="s">
        <v>3157</v>
      </c>
      <c r="B1148" s="473">
        <v>1359712.14</v>
      </c>
      <c r="C1148" s="489" t="s">
        <v>2685</v>
      </c>
      <c r="D1148" s="484">
        <v>42558</v>
      </c>
    </row>
    <row r="1149" spans="1:4" x14ac:dyDescent="0.25">
      <c r="A1149" s="472" t="s">
        <v>2687</v>
      </c>
      <c r="B1149" s="473">
        <v>172789.8</v>
      </c>
      <c r="C1149" s="489" t="s">
        <v>2688</v>
      </c>
      <c r="D1149" s="484">
        <v>42566</v>
      </c>
    </row>
    <row r="1150" spans="1:4" x14ac:dyDescent="0.25">
      <c r="A1150" s="472" t="s">
        <v>2690</v>
      </c>
      <c r="B1150" s="473">
        <v>3190414.83</v>
      </c>
      <c r="C1150" s="489" t="s">
        <v>2691</v>
      </c>
      <c r="D1150" s="471">
        <v>42571</v>
      </c>
    </row>
    <row r="1151" spans="1:4" x14ac:dyDescent="0.25">
      <c r="A1151" s="472" t="s">
        <v>3077</v>
      </c>
      <c r="B1151" s="473">
        <v>922341.43</v>
      </c>
      <c r="C1151" s="489" t="s">
        <v>529</v>
      </c>
      <c r="D1151" s="484">
        <v>42576</v>
      </c>
    </row>
    <row r="1152" spans="1:4" x14ac:dyDescent="0.25">
      <c r="A1152" s="472" t="s">
        <v>3121</v>
      </c>
      <c r="B1152" s="473">
        <v>1704860.39</v>
      </c>
      <c r="C1152" s="489" t="s">
        <v>502</v>
      </c>
      <c r="D1152" s="484">
        <v>42579</v>
      </c>
    </row>
    <row r="1153" spans="1:4" x14ac:dyDescent="0.25">
      <c r="A1153" s="472" t="s">
        <v>2700</v>
      </c>
      <c r="B1153" s="473">
        <v>2682511.91</v>
      </c>
      <c r="C1153" s="489" t="s">
        <v>533</v>
      </c>
      <c r="D1153" s="484">
        <v>42580</v>
      </c>
    </row>
    <row r="1154" spans="1:4" ht="25.5" x14ac:dyDescent="0.25">
      <c r="A1154" s="472" t="s">
        <v>2702</v>
      </c>
      <c r="B1154" s="473">
        <v>8091311.0800000001</v>
      </c>
      <c r="C1154" s="489" t="s">
        <v>2703</v>
      </c>
      <c r="D1154" s="484">
        <v>42583</v>
      </c>
    </row>
    <row r="1155" spans="1:4" x14ac:dyDescent="0.25">
      <c r="A1155" s="472" t="s">
        <v>2714</v>
      </c>
      <c r="B1155" s="473">
        <v>4029369.67</v>
      </c>
      <c r="C1155" s="489" t="s">
        <v>2715</v>
      </c>
      <c r="D1155" s="471">
        <v>42590</v>
      </c>
    </row>
    <row r="1156" spans="1:4" x14ac:dyDescent="0.25">
      <c r="A1156" s="472" t="s">
        <v>2717</v>
      </c>
      <c r="B1156" s="473">
        <v>2158902.71</v>
      </c>
      <c r="C1156" s="489" t="s">
        <v>2694</v>
      </c>
      <c r="D1156" s="471">
        <v>42592</v>
      </c>
    </row>
    <row r="1157" spans="1:4" x14ac:dyDescent="0.25">
      <c r="A1157" s="472" t="s">
        <v>3084</v>
      </c>
      <c r="B1157" s="473">
        <v>2713006.82</v>
      </c>
      <c r="C1157" s="489" t="s">
        <v>510</v>
      </c>
      <c r="D1157" s="471">
        <v>42592</v>
      </c>
    </row>
    <row r="1158" spans="1:4" x14ac:dyDescent="0.25">
      <c r="A1158" s="472" t="s">
        <v>3059</v>
      </c>
      <c r="B1158" s="473">
        <v>2155664.14</v>
      </c>
      <c r="C1158" s="489" t="s">
        <v>2718</v>
      </c>
      <c r="D1158" s="484">
        <v>42594</v>
      </c>
    </row>
    <row r="1159" spans="1:4" ht="25.5" x14ac:dyDescent="0.25">
      <c r="A1159" s="472" t="s">
        <v>2720</v>
      </c>
      <c r="B1159" s="473">
        <v>5273257.43</v>
      </c>
      <c r="C1159" s="489" t="s">
        <v>2721</v>
      </c>
      <c r="D1159" s="484">
        <v>42600</v>
      </c>
    </row>
    <row r="1160" spans="1:4" x14ac:dyDescent="0.25">
      <c r="A1160" s="472" t="s">
        <v>3158</v>
      </c>
      <c r="B1160" s="473">
        <v>184190</v>
      </c>
      <c r="C1160" s="489" t="s">
        <v>518</v>
      </c>
      <c r="D1160" s="484">
        <v>42605</v>
      </c>
    </row>
    <row r="1161" spans="1:4" x14ac:dyDescent="0.25">
      <c r="A1161" s="472" t="s">
        <v>3138</v>
      </c>
      <c r="B1161" s="473">
        <v>1355228.81</v>
      </c>
      <c r="C1161" s="489" t="s">
        <v>1399</v>
      </c>
      <c r="D1161" s="484">
        <v>42606</v>
      </c>
    </row>
    <row r="1162" spans="1:4" ht="25.5" x14ac:dyDescent="0.25">
      <c r="A1162" s="472" t="s">
        <v>1420</v>
      </c>
      <c r="B1162" s="473">
        <v>3706322.86</v>
      </c>
      <c r="C1162" s="489" t="s">
        <v>2694</v>
      </c>
      <c r="D1162" s="484">
        <v>42607</v>
      </c>
    </row>
    <row r="1163" spans="1:4" x14ac:dyDescent="0.25">
      <c r="A1163" s="472" t="s">
        <v>2743</v>
      </c>
      <c r="B1163" s="473">
        <v>398080.05</v>
      </c>
      <c r="C1163" s="489" t="s">
        <v>587</v>
      </c>
      <c r="D1163" s="484">
        <v>42614</v>
      </c>
    </row>
    <row r="1164" spans="1:4" x14ac:dyDescent="0.25">
      <c r="A1164" s="472" t="s">
        <v>2745</v>
      </c>
      <c r="B1164" s="473">
        <v>1725467.27</v>
      </c>
      <c r="C1164" s="489" t="s">
        <v>529</v>
      </c>
      <c r="D1164" s="484">
        <v>42587</v>
      </c>
    </row>
    <row r="1165" spans="1:4" x14ac:dyDescent="0.25">
      <c r="A1165" s="472" t="s">
        <v>3159</v>
      </c>
      <c r="B1165" s="473">
        <v>2137683.67</v>
      </c>
      <c r="C1165" s="489" t="s">
        <v>587</v>
      </c>
      <c r="D1165" s="484">
        <v>42620</v>
      </c>
    </row>
    <row r="1166" spans="1:4" x14ac:dyDescent="0.25">
      <c r="A1166" s="472" t="s">
        <v>2751</v>
      </c>
      <c r="B1166" s="473">
        <v>4228887.4800000004</v>
      </c>
      <c r="C1166" s="489" t="s">
        <v>1075</v>
      </c>
      <c r="D1166" s="484">
        <v>42620</v>
      </c>
    </row>
    <row r="1167" spans="1:4" x14ac:dyDescent="0.25">
      <c r="A1167" s="472" t="s">
        <v>2754</v>
      </c>
      <c r="B1167" s="473">
        <v>1238422.27</v>
      </c>
      <c r="C1167" s="489" t="s">
        <v>510</v>
      </c>
      <c r="D1167" s="484">
        <v>42620</v>
      </c>
    </row>
    <row r="1168" spans="1:4" x14ac:dyDescent="0.25">
      <c r="A1168" s="472" t="s">
        <v>2757</v>
      </c>
      <c r="B1168" s="473">
        <v>2105228.2999999998</v>
      </c>
      <c r="C1168" s="489" t="s">
        <v>518</v>
      </c>
      <c r="D1168" s="484">
        <v>42621</v>
      </c>
    </row>
    <row r="1169" spans="1:4" x14ac:dyDescent="0.25">
      <c r="A1169" s="472" t="s">
        <v>3085</v>
      </c>
      <c r="B1169" s="473">
        <v>1705377.95</v>
      </c>
      <c r="C1169" s="489" t="s">
        <v>623</v>
      </c>
      <c r="D1169" s="484">
        <v>42622</v>
      </c>
    </row>
    <row r="1170" spans="1:4" x14ac:dyDescent="0.25">
      <c r="A1170" s="472" t="s">
        <v>2767</v>
      </c>
      <c r="B1170" s="473">
        <v>1020358.13</v>
      </c>
      <c r="C1170" s="489" t="s">
        <v>2768</v>
      </c>
      <c r="D1170" s="484">
        <v>42626</v>
      </c>
    </row>
    <row r="1171" spans="1:4" x14ac:dyDescent="0.25">
      <c r="A1171" s="472" t="s">
        <v>567</v>
      </c>
      <c r="B1171" s="473">
        <v>2131919.25</v>
      </c>
      <c r="C1171" s="489" t="s">
        <v>587</v>
      </c>
      <c r="D1171" s="484">
        <v>42628</v>
      </c>
    </row>
    <row r="1172" spans="1:4" x14ac:dyDescent="0.25">
      <c r="A1172" s="472" t="s">
        <v>2777</v>
      </c>
      <c r="B1172" s="473">
        <v>4584170.01</v>
      </c>
      <c r="C1172" s="489" t="s">
        <v>529</v>
      </c>
      <c r="D1172" s="484">
        <v>42629</v>
      </c>
    </row>
    <row r="1173" spans="1:4" x14ac:dyDescent="0.25">
      <c r="A1173" s="472" t="s">
        <v>2757</v>
      </c>
      <c r="B1173" s="473">
        <v>2625014.31</v>
      </c>
      <c r="C1173" s="489" t="s">
        <v>510</v>
      </c>
      <c r="D1173" s="484">
        <v>42632</v>
      </c>
    </row>
    <row r="1174" spans="1:4" x14ac:dyDescent="0.25">
      <c r="A1174" s="472" t="s">
        <v>3078</v>
      </c>
      <c r="B1174" s="473">
        <v>1784806.19</v>
      </c>
      <c r="C1174" s="489" t="s">
        <v>525</v>
      </c>
      <c r="D1174" s="484">
        <v>42633</v>
      </c>
    </row>
    <row r="1175" spans="1:4" x14ac:dyDescent="0.25">
      <c r="A1175" s="472" t="s">
        <v>2785</v>
      </c>
      <c r="B1175" s="473">
        <v>320235.95</v>
      </c>
      <c r="C1175" s="489" t="s">
        <v>587</v>
      </c>
      <c r="D1175" s="484">
        <v>42634</v>
      </c>
    </row>
    <row r="1176" spans="1:4" x14ac:dyDescent="0.25">
      <c r="A1176" s="472" t="s">
        <v>2790</v>
      </c>
      <c r="B1176" s="473">
        <v>2167636.91</v>
      </c>
      <c r="C1176" s="489" t="s">
        <v>525</v>
      </c>
      <c r="D1176" s="484">
        <v>42636</v>
      </c>
    </row>
    <row r="1177" spans="1:4" ht="25.5" x14ac:dyDescent="0.25">
      <c r="A1177" s="472" t="s">
        <v>2810</v>
      </c>
      <c r="B1177" s="473">
        <v>5106537.91</v>
      </c>
      <c r="C1177" s="489" t="s">
        <v>529</v>
      </c>
      <c r="D1177" s="471">
        <v>42709</v>
      </c>
    </row>
    <row r="1178" spans="1:4" ht="25.5" x14ac:dyDescent="0.25">
      <c r="A1178" s="472" t="s">
        <v>2858</v>
      </c>
      <c r="B1178" s="473">
        <v>3092266.13</v>
      </c>
      <c r="C1178" s="489" t="s">
        <v>2859</v>
      </c>
      <c r="D1178" s="484">
        <v>42759</v>
      </c>
    </row>
    <row r="1179" spans="1:4" x14ac:dyDescent="0.25">
      <c r="A1179" s="472" t="s">
        <v>2641</v>
      </c>
      <c r="B1179" s="473">
        <v>1240225.6200000001</v>
      </c>
      <c r="C1179" s="489" t="s">
        <v>2642</v>
      </c>
      <c r="D1179" s="484">
        <v>42759</v>
      </c>
    </row>
    <row r="1180" spans="1:4" ht="25.5" x14ac:dyDescent="0.25">
      <c r="A1180" s="472" t="s">
        <v>574</v>
      </c>
      <c r="B1180" s="473">
        <v>1680633.08</v>
      </c>
      <c r="C1180" s="489" t="s">
        <v>2822</v>
      </c>
      <c r="D1180" s="471">
        <v>42759</v>
      </c>
    </row>
    <row r="1181" spans="1:4" x14ac:dyDescent="0.25">
      <c r="A1181" s="472" t="s">
        <v>3160</v>
      </c>
      <c r="B1181" s="473">
        <v>928102.7</v>
      </c>
      <c r="C1181" s="489" t="s">
        <v>537</v>
      </c>
      <c r="D1181" s="484">
        <v>42759</v>
      </c>
    </row>
    <row r="1182" spans="1:4" x14ac:dyDescent="0.25">
      <c r="A1182" s="472" t="s">
        <v>2647</v>
      </c>
      <c r="B1182" s="473">
        <v>1447436.03</v>
      </c>
      <c r="C1182" s="489" t="s">
        <v>2648</v>
      </c>
      <c r="D1182" s="484">
        <v>42759</v>
      </c>
    </row>
    <row r="1183" spans="1:4" x14ac:dyDescent="0.25">
      <c r="A1183" s="472" t="s">
        <v>2827</v>
      </c>
      <c r="B1183" s="473">
        <v>4928615.04</v>
      </c>
      <c r="C1183" s="489" t="s">
        <v>1075</v>
      </c>
      <c r="D1183" s="471">
        <v>42761</v>
      </c>
    </row>
    <row r="1184" spans="1:4" x14ac:dyDescent="0.25">
      <c r="A1184" s="472" t="s">
        <v>2854</v>
      </c>
      <c r="B1184" s="473">
        <v>580917.05000000005</v>
      </c>
      <c r="C1184" s="489" t="s">
        <v>2855</v>
      </c>
      <c r="D1184" s="484">
        <v>42775</v>
      </c>
    </row>
    <row r="1185" spans="1:4" x14ac:dyDescent="0.25">
      <c r="A1185" s="467" t="s">
        <v>3161</v>
      </c>
      <c r="B1185" s="529">
        <f>SUM(B1186:B1187)</f>
        <v>160000</v>
      </c>
      <c r="C1185" s="489"/>
      <c r="D1185" s="484"/>
    </row>
    <row r="1186" spans="1:4" ht="25.5" x14ac:dyDescent="0.25">
      <c r="A1186" s="472" t="s">
        <v>2941</v>
      </c>
      <c r="B1186" s="515">
        <v>85000</v>
      </c>
      <c r="C1186" s="516" t="s">
        <v>2942</v>
      </c>
      <c r="D1186" s="523">
        <v>42607</v>
      </c>
    </row>
    <row r="1187" spans="1:4" ht="25.5" x14ac:dyDescent="0.25">
      <c r="A1187" s="472" t="s">
        <v>2941</v>
      </c>
      <c r="B1187" s="473">
        <v>75000</v>
      </c>
      <c r="C1187" s="474" t="s">
        <v>2943</v>
      </c>
      <c r="D1187" s="475">
        <v>42607</v>
      </c>
    </row>
    <row r="1188" spans="1:4" ht="25.5" x14ac:dyDescent="0.25">
      <c r="A1188" s="467" t="s">
        <v>3162</v>
      </c>
      <c r="B1188" s="529">
        <f>SUM(B1189:B1189)</f>
        <v>150000</v>
      </c>
      <c r="C1188" s="474"/>
      <c r="D1188" s="475"/>
    </row>
    <row r="1189" spans="1:4" x14ac:dyDescent="0.25">
      <c r="A1189" s="553" t="s">
        <v>3139</v>
      </c>
      <c r="B1189" s="480">
        <v>150000</v>
      </c>
      <c r="C1189" s="554" t="s">
        <v>2947</v>
      </c>
      <c r="D1189" s="555">
        <v>41919</v>
      </c>
    </row>
    <row r="1190" spans="1:4" x14ac:dyDescent="0.25">
      <c r="B1190" s="557"/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02- Febrero</Mes>
    <A_x00f1_o xmlns="14c3ffd6-aef4-4d4f-b086-3bd9273ec3a6">2017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A9F78357-3718-48F7-8F65-5F8533F00568}"/>
</file>

<file path=customXml/itemProps2.xml><?xml version="1.0" encoding="utf-8"?>
<ds:datastoreItem xmlns:ds="http://schemas.openxmlformats.org/officeDocument/2006/customXml" ds:itemID="{39642619-1385-4AA4-B397-A4568B2F08A3}"/>
</file>

<file path=customXml/itemProps3.xml><?xml version="1.0" encoding="utf-8"?>
<ds:datastoreItem xmlns:ds="http://schemas.openxmlformats.org/officeDocument/2006/customXml" ds:itemID="{154431C5-30EA-4DA0-A415-7E6B0A7D4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ACTUAL</vt:lpstr>
      <vt:lpstr>ORIGINAL</vt:lpstr>
      <vt:lpstr>CXP ACTUAL 28-02-2017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servvidor</dc:creator>
  <cp:lastModifiedBy>Massiel Elizabeth Segura Montilla</cp:lastModifiedBy>
  <dcterms:created xsi:type="dcterms:W3CDTF">2017-02-27T20:09:56Z</dcterms:created>
  <dcterms:modified xsi:type="dcterms:W3CDTF">2017-03-10T19:52:23Z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