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0730" windowHeight="11760"/>
  </bookViews>
  <sheets>
    <sheet name="Estado de cuenta de suplidores " sheetId="1" r:id="rId1"/>
  </sheets>
  <calcPr calcId="125725"/>
</workbook>
</file>

<file path=xl/calcChain.xml><?xml version="1.0" encoding="utf-8"?>
<calcChain xmlns="http://schemas.openxmlformats.org/spreadsheetml/2006/main">
  <c r="B933" i="1"/>
  <c r="B844"/>
  <c r="B842"/>
  <c r="B839"/>
  <c r="B837"/>
  <c r="B835"/>
  <c r="B833"/>
  <c r="B831"/>
  <c r="B828"/>
  <c r="B826"/>
  <c r="B819"/>
  <c r="B816"/>
  <c r="B813"/>
  <c r="B811"/>
  <c r="B807"/>
  <c r="B801"/>
  <c r="B800" s="1"/>
  <c r="B798"/>
  <c r="B780"/>
  <c r="B768" s="1"/>
  <c r="B763"/>
  <c r="B761"/>
  <c r="B759"/>
  <c r="B755"/>
  <c r="B746"/>
  <c r="B744"/>
  <c r="B741"/>
  <c r="B736"/>
  <c r="B735" s="1"/>
  <c r="B729"/>
  <c r="B727"/>
  <c r="B726" s="1"/>
  <c r="B725"/>
  <c r="B720"/>
  <c r="B713"/>
  <c r="B708"/>
  <c r="B699"/>
  <c r="B696"/>
  <c r="B694"/>
  <c r="B690"/>
  <c r="B688"/>
  <c r="B686"/>
  <c r="B685"/>
  <c r="B684" s="1"/>
  <c r="B681"/>
  <c r="B680"/>
  <c r="B679" s="1"/>
  <c r="B676"/>
  <c r="B675"/>
  <c r="B674"/>
  <c r="B672"/>
  <c r="B668"/>
  <c r="B667"/>
  <c r="B665"/>
  <c r="B654"/>
  <c r="B652"/>
  <c r="B650"/>
  <c r="B645"/>
  <c r="B643"/>
  <c r="B642"/>
  <c r="B634" s="1"/>
  <c r="B633"/>
  <c r="B631" s="1"/>
  <c r="B628"/>
  <c r="B626"/>
  <c r="B623" s="1"/>
  <c r="B622"/>
  <c r="B616"/>
  <c r="B613"/>
  <c r="B612"/>
  <c r="B611"/>
  <c r="B595"/>
  <c r="B584"/>
  <c r="B583"/>
  <c r="B582"/>
  <c r="B581"/>
  <c r="B578"/>
  <c r="B574"/>
  <c r="B573"/>
  <c r="B572"/>
  <c r="B570"/>
  <c r="B568"/>
  <c r="B563"/>
  <c r="B561"/>
  <c r="B556"/>
  <c r="B545"/>
  <c r="B543"/>
  <c r="B542"/>
  <c r="B539"/>
  <c r="B537"/>
  <c r="B536"/>
  <c r="B535"/>
  <c r="B534"/>
  <c r="B532"/>
  <c r="B528"/>
  <c r="B524"/>
  <c r="B499"/>
  <c r="B486" s="1"/>
  <c r="B484"/>
  <c r="B477"/>
  <c r="B434"/>
  <c r="B400"/>
  <c r="B358"/>
  <c r="B355"/>
  <c r="B353"/>
  <c r="B341"/>
  <c r="B338"/>
  <c r="B334"/>
  <c r="B332"/>
  <c r="B326"/>
  <c r="B325"/>
  <c r="B324"/>
  <c r="B323"/>
  <c r="B320"/>
  <c r="B316"/>
  <c r="B315"/>
  <c r="B314"/>
  <c r="B313"/>
  <c r="B311"/>
  <c r="B308"/>
  <c r="B299"/>
  <c r="B298"/>
  <c r="B297"/>
  <c r="B295"/>
  <c r="B294"/>
  <c r="B292"/>
  <c r="B288"/>
  <c r="B287"/>
  <c r="B285"/>
  <c r="B262"/>
  <c r="B260"/>
  <c r="B258"/>
  <c r="B257"/>
  <c r="B254"/>
  <c r="B252"/>
  <c r="B247"/>
  <c r="B244"/>
  <c r="B240"/>
  <c r="B237"/>
  <c r="B234"/>
  <c r="B232"/>
  <c r="B231"/>
  <c r="B228"/>
  <c r="B163"/>
  <c r="B105"/>
  <c r="B44"/>
  <c r="B26"/>
  <c r="B16"/>
  <c r="B6"/>
  <c r="B3"/>
  <c r="B671" l="1"/>
  <c r="B217"/>
  <c r="B242"/>
  <c r="B284"/>
  <c r="B664"/>
  <c r="B615"/>
  <c r="B706"/>
  <c r="B610"/>
  <c r="B236"/>
  <c r="B527"/>
</calcChain>
</file>

<file path=xl/sharedStrings.xml><?xml version="1.0" encoding="utf-8"?>
<sst xmlns="http://schemas.openxmlformats.org/spreadsheetml/2006/main" count="1671" uniqueCount="1014">
  <si>
    <t>MINISTERIO DE EDUCACION</t>
  </si>
  <si>
    <t>TOTAL</t>
  </si>
  <si>
    <t>SUELDOS A PERSONAL CONTRATADO E IGUALADO</t>
  </si>
  <si>
    <t>DARIO BARDEMAL FERNANDEZ SANTOS</t>
  </si>
  <si>
    <t>CONTR.0572-1</t>
  </si>
  <si>
    <t>MEDIOS DEL NORTE</t>
  </si>
  <si>
    <t>FACT#238</t>
  </si>
  <si>
    <t>TELEFONO LOCAL</t>
  </si>
  <si>
    <t xml:space="preserve"> </t>
  </si>
  <si>
    <t>TRICOM</t>
  </si>
  <si>
    <t>CLARO CODETEL</t>
  </si>
  <si>
    <t>F. 295008</t>
  </si>
  <si>
    <t>FACT.0693</t>
  </si>
  <si>
    <t>FACT.1983-1984-1985-1986-1987-302510-2528-2529-2584-2585-30452-30691-30694-30695-30697-30698</t>
  </si>
  <si>
    <t>FACT..0747-0749-0751-0753-0754-1266-1286-1287-1150-621-624-625-627-628</t>
  </si>
  <si>
    <t>FACT. SEPTIEMBRE 2016 (LIB.DEV.)</t>
  </si>
  <si>
    <t>ALTICE HISPAÑIOLA</t>
  </si>
  <si>
    <t>FACT.7497</t>
  </si>
  <si>
    <t>F.4954</t>
  </si>
  <si>
    <t>SERVICIO INTERNET Y CABLE</t>
  </si>
  <si>
    <t xml:space="preserve">  </t>
  </si>
  <si>
    <t>FACT. 1270</t>
  </si>
  <si>
    <t>F. 1042</t>
  </si>
  <si>
    <t>F.1126</t>
  </si>
  <si>
    <t>ELECTRICIDAD</t>
  </si>
  <si>
    <t>COMPAÑÍA DE LUZ FUERZA DE LAS TERRENAS</t>
  </si>
  <si>
    <t>MARZO SEPTIEMBRE, NOVIEMBRE, DICIEMBRE/2014 Y ENERO 2015</t>
  </si>
  <si>
    <t>FACT.3485-3435-3437-3438-3441-3454-3455-3486-3456-3458-3464 (LIB.DEV)</t>
  </si>
  <si>
    <t>MULTIPARQUES S.R.L</t>
  </si>
  <si>
    <t>FACT. 055 MAYO DEL 216</t>
  </si>
  <si>
    <t>FACT. 029 ABRIL DEL 2014</t>
  </si>
  <si>
    <t>FAC.T 044 JULIO DEL 2015</t>
  </si>
  <si>
    <t>FACT. 045  AGOSTO 2015</t>
  </si>
  <si>
    <t>FACT. 046 SEPTIEMBRE 2015</t>
  </si>
  <si>
    <t>FACT. 047, OCTUBRE DEL 2015</t>
  </si>
  <si>
    <t>FACT. 048</t>
  </si>
  <si>
    <t>FACT. 051 FEBRERO DEL 2016</t>
  </si>
  <si>
    <t>FACT. 050  ENERO DEL 2016</t>
  </si>
  <si>
    <t>FACT. 049 DICIEMBRE 2015</t>
  </si>
  <si>
    <t>FACT 054</t>
  </si>
  <si>
    <t>FACT. 043 JUNIO DEL 2015</t>
  </si>
  <si>
    <t>FACT. 053 MARZO DEL 2016</t>
  </si>
  <si>
    <t>FACT. 034 SEPTIEMBRE 2014</t>
  </si>
  <si>
    <t>FACT. 033 AGOSTO 2014</t>
  </si>
  <si>
    <t>AGUA</t>
  </si>
  <si>
    <t>CORPORACION ACUEDUCTO ALCANTARILLADO STO. DGO.</t>
  </si>
  <si>
    <t>CORPORACION DEL ACUEDUCTO Y ALCANTARILLADO  DE SANTIAGO</t>
  </si>
  <si>
    <t>CORPORACION DEL ACUEDUCTO Y ALCANTARILLADO DE SANTIAGO</t>
  </si>
  <si>
    <t>CORAAPLATA</t>
  </si>
  <si>
    <t>INAPA</t>
  </si>
  <si>
    <t>CORPORACION DE ACUEDUCTO ALCANTARILLADO SANTIAGO</t>
  </si>
  <si>
    <t>CORPORACION DEL ACUEDUCTO Y ALCANTARILLADO DE LA VEGA</t>
  </si>
  <si>
    <t>AYUNTAMIENTO DEL  MUNICIPIO DE SANTIAGO</t>
  </si>
  <si>
    <t>RESIDUOS SOLIDOS, BASURA</t>
  </si>
  <si>
    <t>AYUNTAMIENTO SANTO DOMINGO ESTE</t>
  </si>
  <si>
    <t>FACT. CORRESP. MES FEBRERO 2016</t>
  </si>
  <si>
    <t>FACT. CORRESP. MES MARZO 2016</t>
  </si>
  <si>
    <t>FACT. 2941</t>
  </si>
  <si>
    <t>AYUNTAMIENTO DEL DISTRITO NACIONAL</t>
  </si>
  <si>
    <t>LIB.DEV.)</t>
  </si>
  <si>
    <t>RECODESA</t>
  </si>
  <si>
    <t>FACT.0020</t>
  </si>
  <si>
    <t>FACT.18</t>
  </si>
  <si>
    <t>FACT.019</t>
  </si>
  <si>
    <t>FACT. 2880</t>
  </si>
  <si>
    <t>AYUNTAMIENTO DE MOCA</t>
  </si>
  <si>
    <t>FACGT. 238</t>
  </si>
  <si>
    <t>NELSON RAFAEL PERALTA</t>
  </si>
  <si>
    <t>FACT.0104 (LIB.DEV)</t>
  </si>
  <si>
    <t>EDITORA HOY , SA</t>
  </si>
  <si>
    <t>FACT.14998 (LIB.DEV)</t>
  </si>
  <si>
    <t>MANUEL ENRIQUE BRITO MARTINEZ</t>
  </si>
  <si>
    <t>FACT.0027 (LIB.DEV.)</t>
  </si>
  <si>
    <t>CORPORACION DOMINICANA DE RADIO Y TELEVISION</t>
  </si>
  <si>
    <t>FACT. 2170,2171 Y 2172</t>
  </si>
  <si>
    <t>SUPLIDORA MJD, SRL</t>
  </si>
  <si>
    <t>FACT.0326,0327,0328,0329,0330,0331 (LIB.DEV.)</t>
  </si>
  <si>
    <t>FACT.2254</t>
  </si>
  <si>
    <t>COMUNICACIONES SOCIALES Y ASESORIA</t>
  </si>
  <si>
    <t>FACT.6383-95-94-93</t>
  </si>
  <si>
    <t>FACT 6290 Y 6291</t>
  </si>
  <si>
    <t>EDITORA LISTIN DIARIO</t>
  </si>
  <si>
    <t>FACT.13041</t>
  </si>
  <si>
    <t>FACT.7118</t>
  </si>
  <si>
    <t>AMECHE COMUNICACIONES, SRL</t>
  </si>
  <si>
    <t>FACT.  0068</t>
  </si>
  <si>
    <t>CORPORACION ESTATAL DE RADIO Y TELEVISION</t>
  </si>
  <si>
    <t>FACT.  0142</t>
  </si>
  <si>
    <t>FACT. 2333</t>
  </si>
  <si>
    <t>CORPORACION DOMINICANA DE RADIO Y TELEVISION, SRL</t>
  </si>
  <si>
    <t>FACT. 2390</t>
  </si>
  <si>
    <t>TELECABLE SAMANA, SRL</t>
  </si>
  <si>
    <t>FACT. 0073</t>
  </si>
  <si>
    <t>INVERSSIONES BONAFER, SRL</t>
  </si>
  <si>
    <t>FACT. 48</t>
  </si>
  <si>
    <t>PUBLIMONITOR, EIRL</t>
  </si>
  <si>
    <t>FACT.ANTICIPO</t>
  </si>
  <si>
    <t>EDITORA CENTENARIO</t>
  </si>
  <si>
    <t>FACT.417</t>
  </si>
  <si>
    <t>TELEOPERADORA DEL NORDESTE, SRL</t>
  </si>
  <si>
    <t>FACT.  0483</t>
  </si>
  <si>
    <t>UNIRADIO, SRL</t>
  </si>
  <si>
    <t>FACT. 0023</t>
  </si>
  <si>
    <t>FACT. 0070</t>
  </si>
  <si>
    <t>FACT#3541</t>
  </si>
  <si>
    <t>FACT.  0024</t>
  </si>
  <si>
    <t>INVERSIONES BENAVENTE, SRL</t>
  </si>
  <si>
    <t>FACT. 0080</t>
  </si>
  <si>
    <t>TELERADIO AMERICA</t>
  </si>
  <si>
    <t>FACT.  1154</t>
  </si>
  <si>
    <t>FACT. 0487</t>
  </si>
  <si>
    <t>PALA PRODUCTION,SRL</t>
  </si>
  <si>
    <t>PAGO DE SERVICIO</t>
  </si>
  <si>
    <t>JUSTINA GERMANIA TEJADA HICIANO</t>
  </si>
  <si>
    <t>FACT. 640</t>
  </si>
  <si>
    <t>FACT. 616</t>
  </si>
  <si>
    <t>HECTOR ARGELI RODRIGUEZ FRIAS</t>
  </si>
  <si>
    <t>FACT. 4840</t>
  </si>
  <si>
    <t>FACT.  246</t>
  </si>
  <si>
    <t xml:space="preserve">HECTOR BIENVENIDO FERRERAS </t>
  </si>
  <si>
    <t>FACT. 0025</t>
  </si>
  <si>
    <t>DANIEL GARCIA SANTANA</t>
  </si>
  <si>
    <t>FACT. 0048</t>
  </si>
  <si>
    <t>MARITO MENDEZ TRIUNFEL</t>
  </si>
  <si>
    <t>FACT. 81056</t>
  </si>
  <si>
    <t>JUANA MARIA TORRES</t>
  </si>
  <si>
    <t>FACT. 032</t>
  </si>
  <si>
    <t>JANLER  EMMANUEL PEREZ MURRAY</t>
  </si>
  <si>
    <t>FACT.</t>
  </si>
  <si>
    <t>JANLER EMMANUEL PEREZ MURRAY</t>
  </si>
  <si>
    <t>FACT. 2904</t>
  </si>
  <si>
    <t>FACT. 252</t>
  </si>
  <si>
    <t>LUIS DE JESUS SANTANA GARCIA</t>
  </si>
  <si>
    <t>FACGT. 7203</t>
  </si>
  <si>
    <t>PORFIRIO VERAS MERCEDES</t>
  </si>
  <si>
    <t>FACT. 1800</t>
  </si>
  <si>
    <t>CIRCUITO 2000</t>
  </si>
  <si>
    <t>FACT. 0124</t>
  </si>
  <si>
    <t>NORTEFEM,SRL.</t>
  </si>
  <si>
    <t>FACT.L 49</t>
  </si>
  <si>
    <t>FACT.0054</t>
  </si>
  <si>
    <t>BRAMISA SRL</t>
  </si>
  <si>
    <t>FACT. 004</t>
  </si>
  <si>
    <t>GBN COMUNICACIÓN E IMAGEN</t>
  </si>
  <si>
    <t>FACT. 1727</t>
  </si>
  <si>
    <t>INVERSIONES BONAFER, SRL</t>
  </si>
  <si>
    <t>FACT 0047</t>
  </si>
  <si>
    <t>FACT. 0130 131</t>
  </si>
  <si>
    <t>FACT. 55 Y 56</t>
  </si>
  <si>
    <t>PRUBLICIDAD SC, SRL</t>
  </si>
  <si>
    <t>FACT. 0943</t>
  </si>
  <si>
    <t>4 OJOS PUBLICIDAD, EIRL</t>
  </si>
  <si>
    <t>FACT. 0020</t>
  </si>
  <si>
    <t>COMERCIAL MORDIS SRL</t>
  </si>
  <si>
    <t>RK CREATIVA SLR</t>
  </si>
  <si>
    <t>EDITORA DE REVISTAS, SRL</t>
  </si>
  <si>
    <t>FACT. ANTICIPO 20%</t>
  </si>
  <si>
    <t>LETREROS DEL CIBAO, SRL</t>
  </si>
  <si>
    <t>FACT.572-573-574</t>
  </si>
  <si>
    <t>FACT.0529</t>
  </si>
  <si>
    <t>EDITORA TELLE 3 SRL.</t>
  </si>
  <si>
    <t>FACT.0336</t>
  </si>
  <si>
    <t>FACT. 0364</t>
  </si>
  <si>
    <t>CASA DUARTE</t>
  </si>
  <si>
    <t>FACT. 0152</t>
  </si>
  <si>
    <t>AVANCE 20%</t>
  </si>
  <si>
    <t>DECORUS, SRL</t>
  </si>
  <si>
    <t>PAOLA LETICIA ACOSTA PEREZ</t>
  </si>
  <si>
    <t>FACT. 0531 OP $98,557.14</t>
  </si>
  <si>
    <t>FULL IMPRESOS</t>
  </si>
  <si>
    <t>FACT. 0154</t>
  </si>
  <si>
    <t>FACT.0153</t>
  </si>
  <si>
    <t>COMERCIAL DISMA</t>
  </si>
  <si>
    <t>FACT. 028 (TOTAL ORDEN DE PAGO $95,522.18)</t>
  </si>
  <si>
    <t>VIATICOS DENTRO DEL PAIS</t>
  </si>
  <si>
    <t>VIATICOS</t>
  </si>
  <si>
    <t>VIATICOS FUERA DEL PAIS</t>
  </si>
  <si>
    <t>OFICINA DE COORDINACION PRESIDENCIA</t>
  </si>
  <si>
    <t>fact. 674</t>
  </si>
  <si>
    <t>PASAJES</t>
  </si>
  <si>
    <t>DELICIAS NANI CATERING &amp; ALGO MAS</t>
  </si>
  <si>
    <t>FACT. 049 TOTAL OP $38,055.00</t>
  </si>
  <si>
    <t>WTS TRAVEL ,SRL</t>
  </si>
  <si>
    <t>FACT. 043 (LIB.DEV)</t>
  </si>
  <si>
    <t>OFICIO.PJEE (MONTO TOTAL OP 326,850)</t>
  </si>
  <si>
    <t>XIOMARI VELOZ D´LUJO FIESTA</t>
  </si>
  <si>
    <t>FACT. 1122 OP $35,636</t>
  </si>
  <si>
    <t>SPLACE GROUP</t>
  </si>
  <si>
    <t>FACT. 022</t>
  </si>
  <si>
    <t>FLETES</t>
  </si>
  <si>
    <t>SERVICIOS DIVERSOS AUTOREPUESTO EDDY</t>
  </si>
  <si>
    <t>FACT. 1895</t>
  </si>
  <si>
    <t>GISELLE MARIE VIÑAS CO</t>
  </si>
  <si>
    <t>FACT. (MONTO TOTAL ORDEN $82,482)</t>
  </si>
  <si>
    <t>FACT#0114</t>
  </si>
  <si>
    <t>FACT. 0161 OP $12,862</t>
  </si>
  <si>
    <t>FACT. 0030 (TOTAL OP 51,330.00</t>
  </si>
  <si>
    <t>FACT. 0022 (OP $29,205.00)</t>
  </si>
  <si>
    <t>CARVAJAL BUS</t>
  </si>
  <si>
    <t>FACT.09</t>
  </si>
  <si>
    <t>FACT. 1391</t>
  </si>
  <si>
    <t>CARMEN LOURDES VALERA GUERRA</t>
  </si>
  <si>
    <t>FACT. 5588 OP$8,378.00</t>
  </si>
  <si>
    <t>EVENTS SUPPORT SERVICES MINERVA FERNADEZ</t>
  </si>
  <si>
    <t>FACT.0049 (MONTO ORDEN DE PAGO $96,760)</t>
  </si>
  <si>
    <t>FACT. 702 (MONTO ORDEN $26,373)</t>
  </si>
  <si>
    <t>FACT. 1100 OP $297000</t>
  </si>
  <si>
    <t>FACT. 2242</t>
  </si>
  <si>
    <t>ENERGIA QUISQUEYA,SAS</t>
  </si>
  <si>
    <t>FACT. 0562-0563 (MONTO TOTAL OP 1,019,763.77)</t>
  </si>
  <si>
    <t>GISSELLE ALTAGRACIA GARCIA</t>
  </si>
  <si>
    <t>FACT. 004(MONTO ORDEN $24,218)</t>
  </si>
  <si>
    <t>EDIFICIOS Y LOCALES</t>
  </si>
  <si>
    <t>INVERSIONES DOCLA, S.R.L.</t>
  </si>
  <si>
    <t>FACT. 0020-0022 (LIB.DEV.)</t>
  </si>
  <si>
    <t>ALQUILER DE EQUIPO DE OFICINA Y MUEBLES</t>
  </si>
  <si>
    <t>GRUPO OGMT, SRL</t>
  </si>
  <si>
    <t>FACT. 005 -006</t>
  </si>
  <si>
    <t>ALQUILER EQUIPOS DE TRANSPORTE, TRACCION Y ELEVACION</t>
  </si>
  <si>
    <t>FACT. 1861</t>
  </si>
  <si>
    <t>CONSTRUCTORA BALMOSA</t>
  </si>
  <si>
    <t>FACT. 020</t>
  </si>
  <si>
    <t>EXPRESS TRAILER SERVICE</t>
  </si>
  <si>
    <t>FACT. 00552</t>
  </si>
  <si>
    <t>HONDA RENT A CAR</t>
  </si>
  <si>
    <t>FACT. 0029</t>
  </si>
  <si>
    <t>FACT. 035</t>
  </si>
  <si>
    <t>SERVICES TRAVEL, SRL</t>
  </si>
  <si>
    <t>FACT.2857</t>
  </si>
  <si>
    <t>FACT.2809</t>
  </si>
  <si>
    <t>FACT.2476</t>
  </si>
  <si>
    <t>FAT. 037</t>
  </si>
  <si>
    <t>FACT. 2097</t>
  </si>
  <si>
    <t>FACT. 0034</t>
  </si>
  <si>
    <t>-</t>
  </si>
  <si>
    <t>FACT 1861</t>
  </si>
  <si>
    <t>LEASING AUTOMOTRIZ DEL SUR, SRL</t>
  </si>
  <si>
    <t>FACT 4535-4536</t>
  </si>
  <si>
    <t>FACT. 41</t>
  </si>
  <si>
    <t>FACT.0043</t>
  </si>
  <si>
    <t>OZAVI RENT A CAR</t>
  </si>
  <si>
    <t>FACT. 2414</t>
  </si>
  <si>
    <t>LA UNICA CARGO EXPRESS NUÑEZ,SRL</t>
  </si>
  <si>
    <t>FACT.0002</t>
  </si>
  <si>
    <t>FACT. 2363</t>
  </si>
  <si>
    <t>PABLO ISIDRO LOPEZ CLASE</t>
  </si>
  <si>
    <t>FACT. 006</t>
  </si>
  <si>
    <t>FACT.00017</t>
  </si>
  <si>
    <t>OTROS ALQUILERES</t>
  </si>
  <si>
    <t>INVERPLATA</t>
  </si>
  <si>
    <t>FACT. 1617</t>
  </si>
  <si>
    <t>BAKERSTREET HOLDING</t>
  </si>
  <si>
    <t>FACT. 016 (MONTO ORDEN $413,277)</t>
  </si>
  <si>
    <t>FACT. 1148 OP $471,321.50</t>
  </si>
  <si>
    <t>CUCINA DI YARI, SRL.</t>
  </si>
  <si>
    <t>FACT.0161</t>
  </si>
  <si>
    <t>SUPLIEVENTOS, SRL</t>
  </si>
  <si>
    <t>FACT.107 (LIB.DEV.)</t>
  </si>
  <si>
    <t>FACT. 001 (MONTO ORDEN DE PAGO $25,517.50)</t>
  </si>
  <si>
    <t>MIGUELINA BUFFET, SRL</t>
  </si>
  <si>
    <t>FACT. 042</t>
  </si>
  <si>
    <t>XIOMARI VELOZ DE LUJOS FIESTAS SRL</t>
  </si>
  <si>
    <t>FACT#1148</t>
  </si>
  <si>
    <t>CIRCUTOR, SRL</t>
  </si>
  <si>
    <t>FACT. 12 (MONTO TOTAL OP $277,772.00)</t>
  </si>
  <si>
    <t>FACT. 0021 (TOTAL ORDEN $29,146</t>
  </si>
  <si>
    <t>FACT.0030 (TOTAL OP 51,330.00)</t>
  </si>
  <si>
    <t>STOVE &amp; CO. SRL</t>
  </si>
  <si>
    <t>FACT.0125 (TOTAL OP 299,602.00)</t>
  </si>
  <si>
    <t>FACT.0123</t>
  </si>
  <si>
    <t>BORG EVENTOS, SRL</t>
  </si>
  <si>
    <t>FACT.0829 (MONTO TOTAL OP 96,170.00)</t>
  </si>
  <si>
    <t>FACT.0808</t>
  </si>
  <si>
    <t>RR SUPERCOPY</t>
  </si>
  <si>
    <t>FACT.  0402</t>
  </si>
  <si>
    <t>BIBLIOTECA NACIONAL PEDRO HENRIQUEZ UREÑA</t>
  </si>
  <si>
    <t>FACT. 0015 ALQUIER SALA</t>
  </si>
  <si>
    <t>FACT. 1124 OP $55,932.00</t>
  </si>
  <si>
    <t>HIGIENE Y EVENTOS</t>
  </si>
  <si>
    <t>FACT. 0355</t>
  </si>
  <si>
    <t>CLUB DE LAS ORQUIDEAS</t>
  </si>
  <si>
    <t>FACT. 074 OP$91,456.00</t>
  </si>
  <si>
    <t>FACT. 1332 OP $105,588.76</t>
  </si>
  <si>
    <t>JOSE LUIS DE LA ROSA</t>
  </si>
  <si>
    <t>FACT. (MONTO TOTAL ORDEN DE PAGO $13,570.00)</t>
  </si>
  <si>
    <t>FACT. 0128 op$39,589)</t>
  </si>
  <si>
    <t>FACT. 257 (OP $29,205)</t>
  </si>
  <si>
    <t>MINISTERIO DE  CULTURA</t>
  </si>
  <si>
    <t>FACT.0040</t>
  </si>
  <si>
    <t>PAULA ANTONIA THEN DRUZ</t>
  </si>
  <si>
    <t>FACT. 1391 (TOTAL ORDEN DE PAGO $173,169.72)</t>
  </si>
  <si>
    <t>INVERSIONES BRADEIRA ,SRL</t>
  </si>
  <si>
    <t>FACT. 38 (TOTAL ORDEN DE PAGO $82,225.35)</t>
  </si>
  <si>
    <t>FACT. 162 OP$28,320.00</t>
  </si>
  <si>
    <t>FACT. 166 (TOTAL ORDEN $36,580.00)</t>
  </si>
  <si>
    <t>FACT.0159 OP $168,740.00</t>
  </si>
  <si>
    <t>FACT. 0168 (OP$35,754.00)</t>
  </si>
  <si>
    <t>PA CATERING,SRL</t>
  </si>
  <si>
    <t>FACT0126 (TOTAL ORDEN $48,144)</t>
  </si>
  <si>
    <t>FACT.0114</t>
  </si>
  <si>
    <t>FACT.0165 OP$30,680.00</t>
  </si>
  <si>
    <t>FACT. 037 (TOTAL ORDEN DE PAGO $39,178.95)</t>
  </si>
  <si>
    <t>FACT. 0160 (MONTO TOTAL ORDEN DE PAGO $28,320)</t>
  </si>
  <si>
    <t>GOURMET CHIC BY PATLIZ</t>
  </si>
  <si>
    <t>FACT. 170 (TOTAL ORDEN DE PAGO $70,269)</t>
  </si>
  <si>
    <t xml:space="preserve">FACT. 0054 </t>
  </si>
  <si>
    <t>FACT.0171 (LIB.DEV.)</t>
  </si>
  <si>
    <t>SEGURO DE BIENES INMUEBLES</t>
  </si>
  <si>
    <t>SEGUROS BANRESERVAS</t>
  </si>
  <si>
    <t>FACT.  1020</t>
  </si>
  <si>
    <t>SEGUROS DE BIENES MUEBLES</t>
  </si>
  <si>
    <t>FACT. 022268</t>
  </si>
  <si>
    <t>FACT. 0027</t>
  </si>
  <si>
    <t>FACT.  0026</t>
  </si>
  <si>
    <t>SEGUROS DE PERSONAS</t>
  </si>
  <si>
    <t>ADMINISTRADORA DE RIESGOS DE SALUD HUMANO</t>
  </si>
  <si>
    <t>FACT.4260</t>
  </si>
  <si>
    <t>LA COMERCIAL DE SEGUROS, S.A.</t>
  </si>
  <si>
    <t>FACT. 5015</t>
  </si>
  <si>
    <t>OBRAS MENORES</t>
  </si>
  <si>
    <t>AGREGADOS Y EQUIPOS DIAZ &amp; ASOCIADOS</t>
  </si>
  <si>
    <t>CUB. 4</t>
  </si>
  <si>
    <t>AQUINO CARVAJAL CONSTRUCTORA</t>
  </si>
  <si>
    <t>CUB. 03</t>
  </si>
  <si>
    <t>DEL VALLE PUNTA CANA DEVELOPMENT GROUP,SRL.</t>
  </si>
  <si>
    <t>CUB. 5</t>
  </si>
  <si>
    <t>CONSTRUCTORA ALBA &amp; ASOCIADOS</t>
  </si>
  <si>
    <t>CAMIL BORTOKAN ZOHURY</t>
  </si>
  <si>
    <t>CUB.4</t>
  </si>
  <si>
    <t>DECOMARMOL &amp; CONSTRUCCIONES</t>
  </si>
  <si>
    <t>CUB. 05</t>
  </si>
  <si>
    <t>CBU. 04</t>
  </si>
  <si>
    <t>INVERSIONES FERNANDEZ BELTRE</t>
  </si>
  <si>
    <t>WAGNER RUDOLLF FELIZ FELIZ</t>
  </si>
  <si>
    <t>CUB. 02</t>
  </si>
  <si>
    <t xml:space="preserve">PROYECTOS INVERSIONES Y CONSTRUCCIONES </t>
  </si>
  <si>
    <t>MANTENIMIENTO Y REPARACION DE EQUIPO PARA COMPUTACION</t>
  </si>
  <si>
    <t>EMILIO MARTINEZ ROSARIO</t>
  </si>
  <si>
    <t>CUB. 01</t>
  </si>
  <si>
    <t>MANTENIMIENTO Y REP. EQUIPO DE OFICINA Y MUEBLES</t>
  </si>
  <si>
    <t>MIGUEL ANIBAL LIBERATO ROSARIO</t>
  </si>
  <si>
    <t>REPARACION BUTACAS</t>
  </si>
  <si>
    <t>DIOCY ALEXANDER MARTINEZ</t>
  </si>
  <si>
    <t>CUB. 3 REPARACION</t>
  </si>
  <si>
    <t xml:space="preserve">MANT. Y REP. DE EQUIPOS DE TRANSPORTE, TRACCION Y ELEVACION </t>
  </si>
  <si>
    <t>LABORATORIO DIESEL MARTINEZ</t>
  </si>
  <si>
    <t>MANTENIMIENTO DE VEHICULOS</t>
  </si>
  <si>
    <t>SERVICIO SISTEMA MOTRIZ AMG. SRL</t>
  </si>
  <si>
    <t>FACCST</t>
  </si>
  <si>
    <t>FACT.9181 (LIB.DEV)</t>
  </si>
  <si>
    <t>JUAN DE DIOS ROSARIO LIRIANO</t>
  </si>
  <si>
    <t>FACT.01-02-03</t>
  </si>
  <si>
    <t>CENTRO DE SERVICIO P &amp; M, SRL</t>
  </si>
  <si>
    <t>FACT.86-87-88-89</t>
  </si>
  <si>
    <t>FACT.060-061-062</t>
  </si>
  <si>
    <t>TALLERES MAÑECO MINAYA, SRL</t>
  </si>
  <si>
    <t>FACT.S</t>
  </si>
  <si>
    <t>FACT.65-66-67-68-69-70-71-72</t>
  </si>
  <si>
    <t>FACT. 33 34 3536</t>
  </si>
  <si>
    <t>AC TODO TRANSMISION, SRL</t>
  </si>
  <si>
    <t>FACT.55-54-56-57</t>
  </si>
  <si>
    <t>D &amp;H SERVICIOS DE MERCANCIA RN GENERAL</t>
  </si>
  <si>
    <t>FACT. 0408</t>
  </si>
  <si>
    <t>PAY IMPORT, SRL</t>
  </si>
  <si>
    <t>FACT. 0230</t>
  </si>
  <si>
    <t>GR GROUP SERVICE, SRL</t>
  </si>
  <si>
    <t>FACT.3819-20</t>
  </si>
  <si>
    <t>FAC.T  409</t>
  </si>
  <si>
    <t>CENTRO AUTOMOTRIZ HNOS BONILLA</t>
  </si>
  <si>
    <t>FACT. 0941</t>
  </si>
  <si>
    <t>FACT. 0231</t>
  </si>
  <si>
    <t>FACT. 172 73 74 75 76 77 78 79 80</t>
  </si>
  <si>
    <t>FACT. 57 58 59 60 61</t>
  </si>
  <si>
    <t xml:space="preserve">FACT. 111 12 13 14 1516 </t>
  </si>
  <si>
    <t>FACT.  9183 84 85 86 87</t>
  </si>
  <si>
    <t>FACT.02</t>
  </si>
  <si>
    <t>CENTRO AUTOMOTRIZ HNOS. BONILLA</t>
  </si>
  <si>
    <t>FACT.  0967</t>
  </si>
  <si>
    <t>FACT.  0411</t>
  </si>
  <si>
    <t>FACT. 30-31-32-33-34-35-36-37-38</t>
  </si>
  <si>
    <t>CHICO AUTO PAINT</t>
  </si>
  <si>
    <t>FACT.3853</t>
  </si>
  <si>
    <t>FACT.03833</t>
  </si>
  <si>
    <t>FACT. 0970</t>
  </si>
  <si>
    <t>FACT 0394</t>
  </si>
  <si>
    <t>FACT. 0632</t>
  </si>
  <si>
    <t>AUTOMOTRIZ COSME PEÑA</t>
  </si>
  <si>
    <t>FACT. 2133</t>
  </si>
  <si>
    <t>fact. 0407</t>
  </si>
  <si>
    <t>EXPRESS AUTO COLORS JORGE SRL</t>
  </si>
  <si>
    <t>FACT. 0287,0288 Y 0289</t>
  </si>
  <si>
    <t>FACT. 2135</t>
  </si>
  <si>
    <t>SILVANO PEÑA</t>
  </si>
  <si>
    <t>FACT. 001</t>
  </si>
  <si>
    <t>FACT.  2136</t>
  </si>
  <si>
    <t>EVENTOS GENERALES</t>
  </si>
  <si>
    <t>FACT. 011</t>
  </si>
  <si>
    <t>FACT-0011</t>
  </si>
  <si>
    <t>ISOLUX, SRL</t>
  </si>
  <si>
    <t>FACT.12</t>
  </si>
  <si>
    <t>INVERSIONES GLARUS</t>
  </si>
  <si>
    <t>FACGT. 116</t>
  </si>
  <si>
    <t>FAC5543</t>
  </si>
  <si>
    <t>FACT.40151 (LIB.DEV)</t>
  </si>
  <si>
    <t>FACT 0159</t>
  </si>
  <si>
    <t>ZAIDA JOSELYN MONTES DE OCA</t>
  </si>
  <si>
    <t>FACTD. 138</t>
  </si>
  <si>
    <t>FACT.0030</t>
  </si>
  <si>
    <t>FACT. 131</t>
  </si>
  <si>
    <t>FACT. 169</t>
  </si>
  <si>
    <t>FACT.0130</t>
  </si>
  <si>
    <t>CENTRO DE FORMACION INTEGRAL JUVENTUD Y FAMILIA</t>
  </si>
  <si>
    <t>FACT. 6699</t>
  </si>
  <si>
    <t>FACT. 6698</t>
  </si>
  <si>
    <t>BACHIPLANES MODERNOS ,SRL</t>
  </si>
  <si>
    <t>FACT.0196</t>
  </si>
  <si>
    <t>CASTING SCORPION, SRL</t>
  </si>
  <si>
    <t>FACT.0502</t>
  </si>
  <si>
    <t>FACT. 0479</t>
  </si>
  <si>
    <t>JUAN RODRIGUEZ CONCEPCION</t>
  </si>
  <si>
    <t>FACT. 003</t>
  </si>
  <si>
    <t>FACT. 1320</t>
  </si>
  <si>
    <t>RAFAEL ANTONIO PEREZ BELLIARD</t>
  </si>
  <si>
    <t>FACT. 211</t>
  </si>
  <si>
    <t>FACT. 0294</t>
  </si>
  <si>
    <t>INSTITUTO NACIONAL DE FORMACION AGRARIA Y SINDICA</t>
  </si>
  <si>
    <t>FACT. 0373</t>
  </si>
  <si>
    <t>EVENTS SUPORT SERVICES MINERVA FERNANDEZ</t>
  </si>
  <si>
    <t>FACT.0024</t>
  </si>
  <si>
    <t>FACT.0015</t>
  </si>
  <si>
    <t>FACT.0154</t>
  </si>
  <si>
    <t>MEJIA ALMANZAR Y ASOCIADOS, SRL</t>
  </si>
  <si>
    <t>FACT.1267</t>
  </si>
  <si>
    <t>FACT.1266</t>
  </si>
  <si>
    <t>FACT. 0793</t>
  </si>
  <si>
    <t>LOS MARLINS SUITES HOTEL</t>
  </si>
  <si>
    <t>FACT. 304</t>
  </si>
  <si>
    <t>INSTITUTO TECNOLOGICO DE LAS AMERICAS</t>
  </si>
  <si>
    <t>FACT. 1040</t>
  </si>
  <si>
    <t>PANACO, SRL</t>
  </si>
  <si>
    <t>FACT. 007</t>
  </si>
  <si>
    <t>CATERING 2000, SRL</t>
  </si>
  <si>
    <t>FACT.0822</t>
  </si>
  <si>
    <t>SERVICIOS JURIDICOS</t>
  </si>
  <si>
    <t>SARA REYES</t>
  </si>
  <si>
    <t>FACT.38142</t>
  </si>
  <si>
    <t>MARIA ALTAGRACIA TURBI EVANGELISTA</t>
  </si>
  <si>
    <t>FACT 045</t>
  </si>
  <si>
    <t>FACT 0037</t>
  </si>
  <si>
    <t>ANNEURYS MARTINEZ MARTINEZ</t>
  </si>
  <si>
    <t>DACT.09</t>
  </si>
  <si>
    <t>FACT 4696</t>
  </si>
  <si>
    <t>FACT.0011</t>
  </si>
  <si>
    <t>VENTURA POLANCO &amp; ASOCIADOS</t>
  </si>
  <si>
    <t>FACT. 0105</t>
  </si>
  <si>
    <t>RAMON DARIO CIRINEO POLANCO</t>
  </si>
  <si>
    <t>FACT.0001</t>
  </si>
  <si>
    <t>31/6/2016</t>
  </si>
  <si>
    <t>RADAMES VASQUEZ REYES</t>
  </si>
  <si>
    <t>FADT. 1122</t>
  </si>
  <si>
    <t>MARIA ISABEL AMINIA SANCHEZ</t>
  </si>
  <si>
    <t>DAMALTUM GROUP,SRL.(PEREZ &amp; ROBLES)</t>
  </si>
  <si>
    <t>FACT.  0034</t>
  </si>
  <si>
    <t>FACT. 0043</t>
  </si>
  <si>
    <t xml:space="preserve">FACT 046 </t>
  </si>
  <si>
    <t>FACT. 0044</t>
  </si>
  <si>
    <t>FACT. 050</t>
  </si>
  <si>
    <t>CRISTINA RAFAELA ROSARIO ROSARIO</t>
  </si>
  <si>
    <t>FACT. 0523 (LIB.DEV)</t>
  </si>
  <si>
    <t>FIOR D´ALIZA MEJIA RIVERA</t>
  </si>
  <si>
    <t>FACT. 134</t>
  </si>
  <si>
    <t>FACT. 0518</t>
  </si>
  <si>
    <t>EVELIN JANETTE ALTAGRACIA FROMETA CRUZ</t>
  </si>
  <si>
    <t>FACT.11502395704 (LIB.DEV.)</t>
  </si>
  <si>
    <t>FACT. 526</t>
  </si>
  <si>
    <t>DOMINGO SANTANA MEDINA</t>
  </si>
  <si>
    <t>FACT.9822 (LIB.DEV)</t>
  </si>
  <si>
    <t>FACT.  9828</t>
  </si>
  <si>
    <t>FACT. 4698</t>
  </si>
  <si>
    <t>FACT.004</t>
  </si>
  <si>
    <t>FACT.  4697</t>
  </si>
  <si>
    <t>FACT.4689</t>
  </si>
  <si>
    <t>NILDA ALTAGRACIA TURBI EVANGELISTA</t>
  </si>
  <si>
    <t>FACT</t>
  </si>
  <si>
    <t>FACT  01994694</t>
  </si>
  <si>
    <t>FACT. 018</t>
  </si>
  <si>
    <t>FACT.016</t>
  </si>
  <si>
    <t>FACT.  016</t>
  </si>
  <si>
    <t>FACT. 017</t>
  </si>
  <si>
    <t>NELSY ANTONIO ASTACIO JIMENEZ DE SOTO</t>
  </si>
  <si>
    <t>FACT. 11502404518 (LIB.DEV.)</t>
  </si>
  <si>
    <t xml:space="preserve">MARIZA DE LA CRUZ HERNANDEZ </t>
  </si>
  <si>
    <t>FACT.  0039</t>
  </si>
  <si>
    <t>FACT. 0015</t>
  </si>
  <si>
    <t>ANTONIO CASTILLO RODRIGUEZ</t>
  </si>
  <si>
    <t>FACT. 4308</t>
  </si>
  <si>
    <t>FACT.4699</t>
  </si>
  <si>
    <t>FACTD. 001</t>
  </si>
  <si>
    <t>SERVICIOS DE CAPACITACION</t>
  </si>
  <si>
    <t>ENMANUEL MENA ALBA Y ASOCS., S.R.L.</t>
  </si>
  <si>
    <t>FACT.0004</t>
  </si>
  <si>
    <t>FUNDACION NUESTRA SEÑORA DEL LOURDES</t>
  </si>
  <si>
    <t>FACT.0019 (LIB.DEV.)</t>
  </si>
  <si>
    <t>FACT.0020 (LIB.DEV)</t>
  </si>
  <si>
    <t>DAVID ARISTIDES CAPELLAN UREÑA</t>
  </si>
  <si>
    <t>FACT.0016</t>
  </si>
  <si>
    <t>DIVERSIONES EDUCATIVAS INFANTILES</t>
  </si>
  <si>
    <t>FACT.0331</t>
  </si>
  <si>
    <t>SERVICIOS DE INFORMATICA Y SISTEMAS COMPUTARIZADOS (2287)</t>
  </si>
  <si>
    <t>SYNERTEK</t>
  </si>
  <si>
    <t xml:space="preserve">OTROS SERVICIOS </t>
  </si>
  <si>
    <t>TURENLACES DEL CARIBE</t>
  </si>
  <si>
    <t>FACT. 0499</t>
  </si>
  <si>
    <t>AIDA ALEXANDRA GONZALEZ PONS</t>
  </si>
  <si>
    <t>ADENDA #0672</t>
  </si>
  <si>
    <t>MILAGROS ALTAGRACIA CONCEPCION</t>
  </si>
  <si>
    <t>FACT. 8858 (LIB.DEV.)</t>
  </si>
  <si>
    <t>TCO NETWORKING</t>
  </si>
  <si>
    <t>FACT. 044 (MONTO TOTAL OP 2,950,993.75 (LIB.DEV.)</t>
  </si>
  <si>
    <t>OFIC.VAF-171-2017</t>
  </si>
  <si>
    <t>ANGEL DEL CARMEN CASTILLO ESPINAL</t>
  </si>
  <si>
    <t>FACT.0048</t>
  </si>
  <si>
    <t>DIP ENGINEERS ADN SUVEYORS</t>
  </si>
  <si>
    <t>FACT.22</t>
  </si>
  <si>
    <t>FACT 0048</t>
  </si>
  <si>
    <t>MARGARITA MEDINA TALLER MANOS CREATIVAS,SRL</t>
  </si>
  <si>
    <t>FACT-0133</t>
  </si>
  <si>
    <t>CEDOPROF</t>
  </si>
  <si>
    <t>FACT. 002</t>
  </si>
  <si>
    <t>INSTITUTO DE EVALUACION E INGENIERIA AVANZADA, SC</t>
  </si>
  <si>
    <t>FACT.439</t>
  </si>
  <si>
    <t>KOMO2, SRL</t>
  </si>
  <si>
    <t>FACT. 003 (TOTAL ORDEN DE PAGO $659,035.03)</t>
  </si>
  <si>
    <t>MARGARITA DE LA NIEVE GERDO CEBALLOS</t>
  </si>
  <si>
    <t>MANAGEMENT CONSULTING GROUP SRL</t>
  </si>
  <si>
    <t>FACT.111</t>
  </si>
  <si>
    <t>JUNTA DEL DISTRITO MUNICIPAL DE LAS  ZANJAS</t>
  </si>
  <si>
    <t xml:space="preserve">APORTE </t>
  </si>
  <si>
    <t>ARCHIVO GENERAL DE LA NACION</t>
  </si>
  <si>
    <t xml:space="preserve">CONVENIO </t>
  </si>
  <si>
    <t>FEDERICO EDUARDO FRANCO BALCACER</t>
  </si>
  <si>
    <t>FACT. 7825</t>
  </si>
  <si>
    <t>SHEILA ACEVEDO</t>
  </si>
  <si>
    <t>UNIVERSIDAD  CENTRAL DEL ESTE</t>
  </si>
  <si>
    <t>APORTE</t>
  </si>
  <si>
    <t>CAMARA DE COMERCIO Y PRODUCCION DE SANTO DOMINGO</t>
  </si>
  <si>
    <t>FACT.0104</t>
  </si>
  <si>
    <t>M &amp; M CONSULTING FIRM</t>
  </si>
  <si>
    <t>FACT. 0225</t>
  </si>
  <si>
    <t>CREATORS PRODUCTORA</t>
  </si>
  <si>
    <t>CABA PRODUCTIONDS</t>
  </si>
  <si>
    <t>FACT. 219</t>
  </si>
  <si>
    <t>CENTRO DE INVESTIGACION PARA LA ACCION FEMENINA</t>
  </si>
  <si>
    <t>FACT. 0130</t>
  </si>
  <si>
    <t>ROSALINA MARIA PERDOMO MONTALVO</t>
  </si>
  <si>
    <t xml:space="preserve">COPIA DE CONTRATO, ADENDA </t>
  </si>
  <si>
    <t>JORGE ARMANDO BATISTA JORGE</t>
  </si>
  <si>
    <t>FACT. 0134</t>
  </si>
  <si>
    <t>ANGEL DEL CARMEN CASTILLO ESPINA</t>
  </si>
  <si>
    <t>FACT.0064</t>
  </si>
  <si>
    <t>DIDACTICA, SRL</t>
  </si>
  <si>
    <t>FACTD. 020</t>
  </si>
  <si>
    <t>FACT 140</t>
  </si>
  <si>
    <t>FACT. 0135</t>
  </si>
  <si>
    <t>SONOMASTER SRL</t>
  </si>
  <si>
    <t>FACT.0119</t>
  </si>
  <si>
    <t>FRIENDS &amp; COMPANY, S.R.L.</t>
  </si>
  <si>
    <t>FACT. 0511</t>
  </si>
  <si>
    <t>FACT. 0138</t>
  </si>
  <si>
    <t>FACT. 0512</t>
  </si>
  <si>
    <t>SOLVEX DOMINICANA</t>
  </si>
  <si>
    <t>FACT. 0042</t>
  </si>
  <si>
    <t>INTERESES INSTITUCION FINANCIERAS</t>
  </si>
  <si>
    <t>BANCO DE RESERVAS DE LA REPUBLICA DOMINICANA</t>
  </si>
  <si>
    <t>PAGO INTERESES GENERADOS FACILIDADES CONRATISTAS</t>
  </si>
  <si>
    <t>ALIMENTOS Y BEBIDA PARA PERSONAS</t>
  </si>
  <si>
    <t>FACT.1746A</t>
  </si>
  <si>
    <t>FACT. 17</t>
  </si>
  <si>
    <t>FACT.0028</t>
  </si>
  <si>
    <t>FACT. 0164</t>
  </si>
  <si>
    <t>FACT.0030 (TOTOAL OP 51,330.00)</t>
  </si>
  <si>
    <t>FACT#0161</t>
  </si>
  <si>
    <t xml:space="preserve">FACT. 007 </t>
  </si>
  <si>
    <t>FACT. 0075 (MONTO TOTAL ORDEN DE PAGO $30,562)</t>
  </si>
  <si>
    <t>FACT.1322</t>
  </si>
  <si>
    <t>MERIDIAN EVENTS CENTER, SRL</t>
  </si>
  <si>
    <t>FACT.08</t>
  </si>
  <si>
    <t>FACT.05</t>
  </si>
  <si>
    <t>FACT.03</t>
  </si>
  <si>
    <t>FACT.04</t>
  </si>
  <si>
    <t>FACT.  001762</t>
  </si>
  <si>
    <t>DIAZ EVENTOS SOCIALES Y SERVICIOS</t>
  </si>
  <si>
    <t>FACT.0122</t>
  </si>
  <si>
    <t>FACT.0126</t>
  </si>
  <si>
    <t>FACT.0128</t>
  </si>
  <si>
    <t>FACT.  0119</t>
  </si>
  <si>
    <t>FACT. 0077 (MONTO TOTAL OP $30,680) LIB.DEV.</t>
  </si>
  <si>
    <t>ODS SERVICIOS CORPORATIVOS, SRL</t>
  </si>
  <si>
    <t>FACT.  096</t>
  </si>
  <si>
    <t>FAC.T 1123</t>
  </si>
  <si>
    <t>FACT. 1321</t>
  </si>
  <si>
    <t>FACT. 0262</t>
  </si>
  <si>
    <t>FACT. 130</t>
  </si>
  <si>
    <t>RINA DAMARIS CARRASCO MATOS</t>
  </si>
  <si>
    <t>FACT,0141</t>
  </si>
  <si>
    <t>FACT.0169</t>
  </si>
  <si>
    <t>FACT. 0090</t>
  </si>
  <si>
    <t>FACT. 0264</t>
  </si>
  <si>
    <t>FACT. 143 153 157</t>
  </si>
  <si>
    <t>FACT.  0198</t>
  </si>
  <si>
    <t>FACT.0765</t>
  </si>
  <si>
    <t>PRODUCTOS FORESTALES</t>
  </si>
  <si>
    <t>JULIVIOT FLORISTERIA</t>
  </si>
  <si>
    <t>FACT.  1663</t>
  </si>
  <si>
    <t>FACT. 1268</t>
  </si>
  <si>
    <t>FLORISTERIA GANESHA</t>
  </si>
  <si>
    <t>FACT.1508</t>
  </si>
  <si>
    <t>CREACIONES SORIVEL SRL</t>
  </si>
  <si>
    <t>FACT. 4332</t>
  </si>
  <si>
    <t>FACT. 4382</t>
  </si>
  <si>
    <t>FACT. 4406</t>
  </si>
  <si>
    <t>ADELAIDA YSOLINA DE LEON LIZARDA</t>
  </si>
  <si>
    <t>FAC.0369</t>
  </si>
  <si>
    <t>FACT.0371</t>
  </si>
  <si>
    <t xml:space="preserve">LEONIDAS PINALES RODRIGUEZ </t>
  </si>
  <si>
    <t>FACT.0399</t>
  </si>
  <si>
    <t>VITALIA JARDINERIA</t>
  </si>
  <si>
    <t>FACT. 0157</t>
  </si>
  <si>
    <t>FACT. 0145</t>
  </si>
  <si>
    <t xml:space="preserve">JULIVIOT FLORISTERIA SRL </t>
  </si>
  <si>
    <t>FACT 1663</t>
  </si>
  <si>
    <t>ACCESORIOS METALICOS</t>
  </si>
  <si>
    <t>NEW IMAGE SOLUTIONS AND MARKETING</t>
  </si>
  <si>
    <t>FACT. 959 (MONTO TOTAL ORDEN DE PAGO $419,136)</t>
  </si>
  <si>
    <t xml:space="preserve">VAMDOME COMERCIAL SRL </t>
  </si>
  <si>
    <t>FACT 0067 )2,079,362.06</t>
  </si>
  <si>
    <t>HILADOS Y TELAS</t>
  </si>
  <si>
    <t>GT INDUSTRIAL, SRL</t>
  </si>
  <si>
    <t>FACT.1754 (MONTO TOTAL OP 525,691.18) (LIB.DEV)</t>
  </si>
  <si>
    <t>ACABADOS TEXTILES</t>
  </si>
  <si>
    <t>GL PROMOCIONES</t>
  </si>
  <si>
    <t>FACT. 1603 (MONTO TOTAL ORDEN DE PAGO $141,836)</t>
  </si>
  <si>
    <t>S R POWER TECH SOLUTIONS SRL</t>
  </si>
  <si>
    <t>FACT.66 (LIB.DEV)</t>
  </si>
  <si>
    <t>CONSORCIO EQUIPOS ESTANCIAS INFANTILES 2014</t>
  </si>
  <si>
    <t>FACT.06 (MONTO TOTAL OP 2,532,105.95</t>
  </si>
  <si>
    <t>ENERLIN</t>
  </si>
  <si>
    <t>FACT. 0052</t>
  </si>
  <si>
    <t>LOGOMOTION</t>
  </si>
  <si>
    <t>FACT. 01076</t>
  </si>
  <si>
    <t>PRENDAS DE VESTIR</t>
  </si>
  <si>
    <t>LETRERO DEL CIBAO</t>
  </si>
  <si>
    <t>FACT.0553</t>
  </si>
  <si>
    <t>DAMEILLE COMERCIAL, SRL</t>
  </si>
  <si>
    <t>AVANCE 20% LIB. DEV.</t>
  </si>
  <si>
    <t>TSE TOP SAFETY EQUIPMENTS, SRL</t>
  </si>
  <si>
    <t>PAPEL ESCRITORIO</t>
  </si>
  <si>
    <t>MO GROUP ,SRL</t>
  </si>
  <si>
    <t>FACT#0036</t>
  </si>
  <si>
    <t>FACT. 046 (MONTO TOTAL ORDEN DE PAGO $103,604.00)</t>
  </si>
  <si>
    <t>PAPEL CARTON</t>
  </si>
  <si>
    <t>OD DOMINICANA (OFFICE DEPOT)</t>
  </si>
  <si>
    <t>FACT. 1711 (MONTO TOTAL ORDEN DE PAGO $248,363.84)</t>
  </si>
  <si>
    <t xml:space="preserve">PRODUCTOS DE ARTES GRAFICAS </t>
  </si>
  <si>
    <t>INVERSIONES DEL SUR DE LEON GALVAN Y ASOC.</t>
  </si>
  <si>
    <t>FACT.4099</t>
  </si>
  <si>
    <t>EDITORA CORRIPO SAS</t>
  </si>
  <si>
    <t>FACT.1162</t>
  </si>
  <si>
    <t>EDICIONES VALDEZ</t>
  </si>
  <si>
    <t>FACT. 0551</t>
  </si>
  <si>
    <t>CENTRO DE TROFEOS Y UTILES DEPORTIVOS</t>
  </si>
  <si>
    <t>FAC.T 0282</t>
  </si>
  <si>
    <t>FACT.0252 (MONTO TOTAL OP 1,306,227.00)</t>
  </si>
  <si>
    <t>SIDERDOM CONSTRUCTORA, SRL</t>
  </si>
  <si>
    <t>FACT. 002 (TOTAL OP $184,434.00) LIB. DEV.</t>
  </si>
  <si>
    <t>LIBROS, REVISTAS Y PERIODICOS</t>
  </si>
  <si>
    <t>FACT. 71014 (LIB.DEV)</t>
  </si>
  <si>
    <t>TEXTO DE ENSEÑANZA</t>
  </si>
  <si>
    <t>EDITORA ALFA &amp; OMEGA, SRL</t>
  </si>
  <si>
    <t>FACT. 613</t>
  </si>
  <si>
    <t>EDITORIAL SANTILLANA, S.A.</t>
  </si>
  <si>
    <t>FACT.5380 , 5381, 5383  CONT. 690</t>
  </si>
  <si>
    <t>FACT. 384 79 82 86 85 88 89 90</t>
  </si>
  <si>
    <t>ARTICULOS DE CUERO</t>
  </si>
  <si>
    <t>SUPLITODO LOS PEÑA, SRL</t>
  </si>
  <si>
    <t>FACT..0158 (MONTO TOTAL OP $365,002.32)</t>
  </si>
  <si>
    <t>ARTICULOS DE GAUCHOS</t>
  </si>
  <si>
    <t>ARTICULOS DE PLASTICO</t>
  </si>
  <si>
    <t>MULTISERVICIOS HERMES</t>
  </si>
  <si>
    <t>FACT. 0203</t>
  </si>
  <si>
    <t>MADISON IMPORT</t>
  </si>
  <si>
    <t>FACT. 166</t>
  </si>
  <si>
    <t>FACT. 170</t>
  </si>
  <si>
    <t>FAGP COMERCIAL, SRL</t>
  </si>
  <si>
    <t>FACT.0073 (MONTO TOTAL ORDEN PAGO $695,938.09)</t>
  </si>
  <si>
    <t>SERGIO GUZMAN SOFTWARES, SRL</t>
  </si>
  <si>
    <t>FACT.018 (MONTO TOTAL OP 97,924.44)</t>
  </si>
  <si>
    <t>PRODUCTO DE VIDRIO, LOZA Y PORCELANA</t>
  </si>
  <si>
    <t>PRODUCTO FERROSO</t>
  </si>
  <si>
    <t>ESTRUCTURAS METALICAS ACABADAS</t>
  </si>
  <si>
    <t>BROXTON DOMINICANA</t>
  </si>
  <si>
    <t>FACT. 003 (MONTO TOTAL ORDEN DE PAGO $695,695.47)</t>
  </si>
  <si>
    <t xml:space="preserve">HERRAMIENTAS MENORES </t>
  </si>
  <si>
    <t>PRODUCTOS DE HOJALATA</t>
  </si>
  <si>
    <t>ACCESORIOS DE METAL</t>
  </si>
  <si>
    <t>PIEDRA, ARCILLA Y ARENA</t>
  </si>
  <si>
    <t>GASOLINA</t>
  </si>
  <si>
    <t>NAS EIRL</t>
  </si>
  <si>
    <t>FACT0 2792</t>
  </si>
  <si>
    <t>GASOIL</t>
  </si>
  <si>
    <t>SIGMA PETROLEUM</t>
  </si>
  <si>
    <t>FACT.  05290</t>
  </si>
  <si>
    <t>ACEITES Y GRASAS</t>
  </si>
  <si>
    <t>LUBRICANTES INTERNACIONAL</t>
  </si>
  <si>
    <t>FACT. 1312</t>
  </si>
  <si>
    <t>FACT.2394</t>
  </si>
  <si>
    <t>FACT. 32758</t>
  </si>
  <si>
    <t>PRODUCTOS FOTOQUIMICOS</t>
  </si>
  <si>
    <t>DISTRIBUIDORA ESCOLAR, S.A. (DISESA)</t>
  </si>
  <si>
    <t>FACT. 0309</t>
  </si>
  <si>
    <t>INSECTICIDAS, FUMIGANTES</t>
  </si>
  <si>
    <t>INDUSTRIAS TUCAN</t>
  </si>
  <si>
    <t>FACT. 104 103</t>
  </si>
  <si>
    <t>MATERIAL LIMPIEZA</t>
  </si>
  <si>
    <t>NOVAVISTA EMPRESARIAL</t>
  </si>
  <si>
    <t>FACT.0 013</t>
  </si>
  <si>
    <t>CARY INDUSTRIAL, S.A</t>
  </si>
  <si>
    <t>FACT.4747</t>
  </si>
  <si>
    <t>FACT.  4729</t>
  </si>
  <si>
    <t>TORRENTE AZUL CORPORATION, SRL</t>
  </si>
  <si>
    <t>FACT.283</t>
  </si>
  <si>
    <t xml:space="preserve">UTILES DE ESCRITORIO, OFICINA Y ENSEÑANZA </t>
  </si>
  <si>
    <t>SOLUCIONES EMPRESARIALES Y DE NEGOCIOS DIAZ MORE, SRL</t>
  </si>
  <si>
    <t>FACT. 3227 (TOTAL ORDEN DE PAGO $297,048.69</t>
  </si>
  <si>
    <t>TONER DEPOT INTERNACIONAL, SRL</t>
  </si>
  <si>
    <t>FACT.3364 (LIB.DEV)</t>
  </si>
  <si>
    <t>FACT. 0046 (MONTO TOTAL ORDEN DE PAGO $103,604.00)</t>
  </si>
  <si>
    <t>CARTRIDGE COLORS RAMIREZ, SRL</t>
  </si>
  <si>
    <t>FACT.4902</t>
  </si>
  <si>
    <t>FACT. 0011 (MONTO TOTAL ORDEN DE PAGO $556,812.5)</t>
  </si>
  <si>
    <t>F &amp; G OFFICE SOLUTION S.R.L.</t>
  </si>
  <si>
    <t>FACT. 4024</t>
  </si>
  <si>
    <t>FACT. 4213</t>
  </si>
  <si>
    <t>SUMINISTRO DE OFICINA CAMPAMENTO DE VERANO TIC 2016</t>
  </si>
  <si>
    <t>FACT.  0027</t>
  </si>
  <si>
    <t>FACT. 180</t>
  </si>
  <si>
    <t>FRISOS PRINT, SRL</t>
  </si>
  <si>
    <t>FACT. 0041</t>
  </si>
  <si>
    <t>PAOLA LETICIA ACOSTA LOPEZ</t>
  </si>
  <si>
    <t>COMPU-OFFICE DOMINICANA</t>
  </si>
  <si>
    <t>FACT. 2756</t>
  </si>
  <si>
    <t>PRODUCTIVE BUSINESS SOLUTIONS</t>
  </si>
  <si>
    <t>FACT. B1904</t>
  </si>
  <si>
    <t>FACTD. 2547</t>
  </si>
  <si>
    <t>RAMSA COMERCIAL</t>
  </si>
  <si>
    <t>FACT. 0078</t>
  </si>
  <si>
    <t>UTILES DE DEPORTES Y RECREATIVOS</t>
  </si>
  <si>
    <t>UTILES COCINA Y COMEDOR</t>
  </si>
  <si>
    <t>FACT. 005</t>
  </si>
  <si>
    <t>FACT.201</t>
  </si>
  <si>
    <t>PRODUCTOS ELECTRICOS Y AFINES</t>
  </si>
  <si>
    <t>FACT. 3977 (MONTO TOTAL ORDEN DE PAGO $800,630)</t>
  </si>
  <si>
    <t xml:space="preserve">INMANGOKA SRL </t>
  </si>
  <si>
    <t>FACT 0078</t>
  </si>
  <si>
    <t>INMAGOKA</t>
  </si>
  <si>
    <t>FACT. 078</t>
  </si>
  <si>
    <t>OTROS REPUESTOS Y ACCESORIOS MENORES</t>
  </si>
  <si>
    <t>PRODUCTIVE BUSINESS SOLUTIONS DOMINICANA S. A.</t>
  </si>
  <si>
    <t>FACT. 1840</t>
  </si>
  <si>
    <t xml:space="preserve">AYUDAS Y DONACIONES A HORGARES Y PERSONAS </t>
  </si>
  <si>
    <t xml:space="preserve">CEPOINT </t>
  </si>
  <si>
    <t>FACT.01-02</t>
  </si>
  <si>
    <t>TRANSF. CORRIENTES A INST. SIN FINES DE LUCRO</t>
  </si>
  <si>
    <t>HOGAR DOÑA CHUCHA</t>
  </si>
  <si>
    <t>PAGO DEL 40% 2DO PAG</t>
  </si>
  <si>
    <t>FUNDACION NIDO PARA ÁNGELES</t>
  </si>
  <si>
    <t>PAGO INICIAL</t>
  </si>
  <si>
    <t>FUNDACION PARA EL DESARROLLO COMUNITARIO SAVE THE CHILDREN DOM.</t>
  </si>
  <si>
    <t>CONTR.0565-2</t>
  </si>
  <si>
    <t>CONVENIO 1299-2015</t>
  </si>
  <si>
    <t>FUNDACION SUR FUTURO</t>
  </si>
  <si>
    <t>CONTR.0684 Y 0727</t>
  </si>
  <si>
    <t>ACCION EMPRESARIAL POR LA EDUCACION BASICA D.N. EDUCA</t>
  </si>
  <si>
    <t>ACUERDO</t>
  </si>
  <si>
    <t>OBISPADO DE  LA VEGA</t>
  </si>
  <si>
    <t>ADENDA 939-2014</t>
  </si>
  <si>
    <t xml:space="preserve">TRANSFERENCIAS CORRIENTES A GOBIERNOS EXTRANJEROS </t>
  </si>
  <si>
    <t>OFICIO. DRI #8-2017</t>
  </si>
  <si>
    <t>OFICIO. DRI #17-2017</t>
  </si>
  <si>
    <t xml:space="preserve">TRANSFERENCIAS CORRIENTES A ORGANISMOS EXTRANJEROS </t>
  </si>
  <si>
    <t>ORGANIZACIÓN DE LOS ESTADOS IBEROAMERICANOS OEI</t>
  </si>
  <si>
    <t>OFIC. DRI #22-2017</t>
  </si>
  <si>
    <t>TRANSF. CORRIENTES A INST. PUB. DESENTRALIZADAS Y AUTONOMAS</t>
  </si>
  <si>
    <t>CORPORACION DE ACANTARILLADO DE MOCA</t>
  </si>
  <si>
    <t>CONVENIO</t>
  </si>
  <si>
    <t>APORTE TRANSF.CTES.A OTRAS INST. PUBLICAS</t>
  </si>
  <si>
    <t>ACTVIDAD</t>
  </si>
  <si>
    <t>DIPLOMADO</t>
  </si>
  <si>
    <t>NO/ FACT</t>
  </si>
  <si>
    <t>OFICINA TECNICA PROVISIONAL DE SALCEDO</t>
  </si>
  <si>
    <t>MOBILIARIOS  (2611)</t>
  </si>
  <si>
    <t>GRUPO WACHARIX</t>
  </si>
  <si>
    <t>FACT. 055 (MONTO TOTAL ORDEN DE PAGO $843,349.18)</t>
  </si>
  <si>
    <t>IMPORTADORA BARBERA SRL.</t>
  </si>
  <si>
    <t>FACT.  0204</t>
  </si>
  <si>
    <t>OFINOVA,SRL</t>
  </si>
  <si>
    <t>FACT.631</t>
  </si>
  <si>
    <t>SDM GROUP,SRL</t>
  </si>
  <si>
    <t>FACT.0243 Y 0244</t>
  </si>
  <si>
    <t>RODOLFO DE JESUS JAQUEZ GARCIA / MUFFLER</t>
  </si>
  <si>
    <t>FACT.46-47</t>
  </si>
  <si>
    <t>GRUPO FIAMMA</t>
  </si>
  <si>
    <t>FACT. 11</t>
  </si>
  <si>
    <t>AMESCO, SRL</t>
  </si>
  <si>
    <t>FACT. 0176</t>
  </si>
  <si>
    <t>CIZZKO INTERNACIONAL SRL</t>
  </si>
  <si>
    <t>FACT.21-22</t>
  </si>
  <si>
    <t>EMPRESAS INTEGRADAS</t>
  </si>
  <si>
    <t>FACT. 0703</t>
  </si>
  <si>
    <t>FACT.9154</t>
  </si>
  <si>
    <t>SIMENI PARTNER, SRL</t>
  </si>
  <si>
    <t>FACT. 0656</t>
  </si>
  <si>
    <t>FACT. 0482</t>
  </si>
  <si>
    <t xml:space="preserve">EMPRESAS INTEGRADAS S.A </t>
  </si>
  <si>
    <t xml:space="preserve">FACT 0482 </t>
  </si>
  <si>
    <t>CLUSTER DEL HIERRO</t>
  </si>
  <si>
    <t>CLUSTER DEL MUEBLE DE SANTO DOMINGO</t>
  </si>
  <si>
    <t>EQUITECH GROUP</t>
  </si>
  <si>
    <t>FACT. 205 206</t>
  </si>
  <si>
    <t>FACTS. 0510 Y 0514</t>
  </si>
  <si>
    <t xml:space="preserve">UNIVERSAL DE COMPUTOS </t>
  </si>
  <si>
    <t>PAGO(UNICO)</t>
  </si>
  <si>
    <t>SISTEMAS Y TECNOLOGIA,SRL</t>
  </si>
  <si>
    <t>FACT.PAGO 5% 31</t>
  </si>
  <si>
    <t>LUNES SUPLIDORES DE OFICINA SRL.</t>
  </si>
  <si>
    <t>FACT.0201</t>
  </si>
  <si>
    <t>OPEPI FERRETERIA</t>
  </si>
  <si>
    <t xml:space="preserve">FACT.72 (PAGO FINAL 20 % DEL TOTAL DE FACTURA </t>
  </si>
  <si>
    <t>FACT. 073</t>
  </si>
  <si>
    <t>PROAGRO DOMINICANO (OPOSICION A PAGO)</t>
  </si>
  <si>
    <t>FACT. 261</t>
  </si>
  <si>
    <t xml:space="preserve">MUEBLES DE ALOJAMIENTO </t>
  </si>
  <si>
    <t xml:space="preserve">AVG COMERCIAL </t>
  </si>
  <si>
    <t>FACT.1235</t>
  </si>
  <si>
    <t>EQUIPOS DE INFORMATICA</t>
  </si>
  <si>
    <t>THE OFFICE WAREHOUSE DOMINICA,S.A</t>
  </si>
  <si>
    <t>FACT. 1528 (MONTO TOTAL ORDEN DE PAGO $2,014,968.00&gt;)</t>
  </si>
  <si>
    <t>ACS ASESORES COMPUTADORAS Y SERVICIOS, SRL</t>
  </si>
  <si>
    <t>ANT. 20% OC-803 (LIB.DEV)</t>
  </si>
  <si>
    <t>C &amp; C TECHNOLOGY SUPPLY, SRL</t>
  </si>
  <si>
    <t>FACT.  0012</t>
  </si>
  <si>
    <t>FACT. 0074</t>
  </si>
  <si>
    <t xml:space="preserve">FAGP COMERCIAL SRL </t>
  </si>
  <si>
    <t xml:space="preserve">FACT  062 </t>
  </si>
  <si>
    <t>CENTRO ESPECIALIZADO DE COMPUTACION, SRL</t>
  </si>
  <si>
    <t>FACT. 09220</t>
  </si>
  <si>
    <t>EFECTOS ELECTRICOS</t>
  </si>
  <si>
    <t>FACT. 4131</t>
  </si>
  <si>
    <t>SERVICIOS MULTIPLES ZAYAS, SRL</t>
  </si>
  <si>
    <t>FACT. 1018</t>
  </si>
  <si>
    <t>OTROS MOBILIARIOS Y EQS. NO IDENTIFICADOS</t>
  </si>
  <si>
    <t>EQUIPOS EDUCATIVOS / EQUIPOS AUDIOVISUALES</t>
  </si>
  <si>
    <t>CAMARAS FOTOGRAFIAS Y DE VIDEOS</t>
  </si>
  <si>
    <t>OTROS MOBILIARIOS</t>
  </si>
  <si>
    <t>CONSORCIO PRO IUMECA</t>
  </si>
  <si>
    <t>FACT.0964</t>
  </si>
  <si>
    <t>CLUSTER DEL MUEBLE DE LA PROVINCIA DE SANTIAGO</t>
  </si>
  <si>
    <t>FACT. 0423</t>
  </si>
  <si>
    <t>SIXTO GARCIA NOLASCO</t>
  </si>
  <si>
    <t>FACT. 1311</t>
  </si>
  <si>
    <t>SAICORP DOMINICANA, SRL</t>
  </si>
  <si>
    <t>FACT.  45 46 47 48</t>
  </si>
  <si>
    <t>EQUIPO MEDICO Y DE LABORATORIO</t>
  </si>
  <si>
    <t>CONSORCIO SERVIGLOBE</t>
  </si>
  <si>
    <t>FACT.06</t>
  </si>
  <si>
    <t>AUTOMOVILES Y CAMIONES</t>
  </si>
  <si>
    <t>GRUPO VIAMAR</t>
  </si>
  <si>
    <t>FACT. 038</t>
  </si>
  <si>
    <t>AUTOCAMIONES</t>
  </si>
  <si>
    <t>FACT  887 888</t>
  </si>
  <si>
    <t>CARROCERIAS Y REMOLQUES</t>
  </si>
  <si>
    <t>FACT.  002</t>
  </si>
  <si>
    <t>MAQUINARIA Y EQUIPO AGROPECUARIO</t>
  </si>
  <si>
    <t>EQUIPOS DE COMUNICACIÓN</t>
  </si>
  <si>
    <t>ALONZO COMECIAL,SRL</t>
  </si>
  <si>
    <t>MAQUINARIA Y EQUIPO DE EMPRESARIAL DE ENERGIA</t>
  </si>
  <si>
    <t>OCTUBRE EMPRESARIAL</t>
  </si>
  <si>
    <t>OTROS EQUIPOS VARIOS</t>
  </si>
  <si>
    <t>BOSQUESA, SRL</t>
  </si>
  <si>
    <t>FACT.  0697</t>
  </si>
  <si>
    <t>ACTIVOS INTANGIBLES / LICENCIAS DE INFORMATICA</t>
  </si>
  <si>
    <t xml:space="preserve">IT GLOBAL ENTREPRISE SERVICES INC </t>
  </si>
  <si>
    <t>FACT 003</t>
  </si>
  <si>
    <t>OBRAS PARA EDIFICACIONES NO RESIDENCIALES</t>
  </si>
  <si>
    <t>VINICIO DE LOS SANTOS ANGOMAS</t>
  </si>
  <si>
    <t>FAUSTINO LEONIDES HENRIQUEZ DE LA CRUZ</t>
  </si>
  <si>
    <t>CUB.3</t>
  </si>
  <si>
    <t>CONSTRUCTORA JOSE B. ALMONTE Y ASOC. SRL</t>
  </si>
  <si>
    <t>CUB.10</t>
  </si>
  <si>
    <t>ING.ROBERTO VASQUEZ SAMUEL</t>
  </si>
  <si>
    <t>CUB.2</t>
  </si>
  <si>
    <t>FRANCISCO AMIN RAMIREZ TAPIA</t>
  </si>
  <si>
    <t>CUB.01</t>
  </si>
  <si>
    <t>MENCA, SRL.</t>
  </si>
  <si>
    <t>CUB. 3</t>
  </si>
  <si>
    <t xml:space="preserve">JUAN JOSE ALVAREZ PALEN </t>
  </si>
  <si>
    <t>DAVID ESTEBAN MEDRANO AGUILO</t>
  </si>
  <si>
    <t>CUB.6</t>
  </si>
  <si>
    <t>CONSORCIO OBRAS CIVILES DEL ATLANTICO</t>
  </si>
  <si>
    <t>CUB. 1</t>
  </si>
  <si>
    <t>CONSORCIO LAS GALERAS SRL.</t>
  </si>
  <si>
    <t xml:space="preserve"> CUB #8CONTR 703/2008</t>
  </si>
  <si>
    <t>MARTINA REYES MENDEZ.</t>
  </si>
  <si>
    <t>CUB. 04</t>
  </si>
  <si>
    <t>JEANNETTE MELO ENCARNACION</t>
  </si>
  <si>
    <t>CUB. 07</t>
  </si>
  <si>
    <t xml:space="preserve">JANETT EVELIO POLANCO </t>
  </si>
  <si>
    <t>CUB. 5 y FINAL</t>
  </si>
  <si>
    <t>PROYECTOS INVERSIONES Y CONSTRUCCIONES , SRL</t>
  </si>
  <si>
    <t>COMPAÑÍA OBRA URBANA, SRL</t>
  </si>
  <si>
    <t>CUB.3 (ADICIONAL Y FINAL , AD 0580-2016, CONTR. 2180-2012</t>
  </si>
  <si>
    <t>COMPAÑÍA PROYECTO GENERALES</t>
  </si>
  <si>
    <t>COMPAÑÍA CONSTRUCTORA AQUILERA QUIJANO, SRL</t>
  </si>
  <si>
    <t>CUB. 2</t>
  </si>
  <si>
    <t>COMPAÑÍA INGENIERIA CONSULTORIA Y SERVICIOS</t>
  </si>
  <si>
    <t>CUB.  4</t>
  </si>
  <si>
    <t>NOEMI LEONEL MEDINA D ELA CRUZ</t>
  </si>
  <si>
    <t>CUB.01 (LIB.DEV)</t>
  </si>
  <si>
    <t>ITRANS</t>
  </si>
  <si>
    <t>CUB 3</t>
  </si>
  <si>
    <t xml:space="preserve">GONZALEZ ING. SANITARIA Y CONSTRUCCIONES SRL. GOSAICO Y/O FRANCISCO ANIBAL </t>
  </si>
  <si>
    <t>CUB. 11 Y ADICIONAL</t>
  </si>
  <si>
    <t>ING. PEDRO JOSE SANCHEZ ESTRELLA</t>
  </si>
  <si>
    <t>COMPAÑÍA CONSTRUCTORA LORA</t>
  </si>
  <si>
    <t>CUB.05 Y ADICIONAL Y FINAL</t>
  </si>
  <si>
    <t>CUB.5</t>
  </si>
  <si>
    <t>JOSE ARMANDO SALCEDO PEREZ</t>
  </si>
  <si>
    <t>EDDY MIGUEL DIAZ JAQUEZ</t>
  </si>
  <si>
    <t>JOSE ERNESTO PEÑA PERDOMO</t>
  </si>
  <si>
    <t>CUB. 10</t>
  </si>
  <si>
    <t>JOSE ANTONIO HERNANDEZ HUNGRIA</t>
  </si>
  <si>
    <t>CYB, 04</t>
  </si>
  <si>
    <t>GRUPO GORIS, SRL</t>
  </si>
  <si>
    <t>WILSON RAFAEL FERNANDEZ QUIÑONES</t>
  </si>
  <si>
    <t>COMPAÑÍA CONSTRUCTORA MOYA DURAN</t>
  </si>
  <si>
    <t>CBU. 4</t>
  </si>
  <si>
    <t>COMPAÑÍA PIMENTEL PIÑA Y ASOCIADOS</t>
  </si>
  <si>
    <t>CONSTRUCTORA MASSIH PEÑA Y ASOSIADOS SRL</t>
  </si>
  <si>
    <t>CUB. 17</t>
  </si>
  <si>
    <t>COMPAÑÍA CONSTRUCTORA TERRERO FRANCO, SRL</t>
  </si>
  <si>
    <t>CUB. 09</t>
  </si>
  <si>
    <t xml:space="preserve">CONSORCIO DIVECO CEPROING </t>
  </si>
  <si>
    <t>701,929.01.00</t>
  </si>
  <si>
    <t>CUB #3, CONTR 0671-2014</t>
  </si>
  <si>
    <t>CUB #1, CONTR 0070-2016</t>
  </si>
  <si>
    <t>CONSTRUCTORA JOSE REYES, S.R.L</t>
  </si>
  <si>
    <t>CONSTRUCTORA ESPARZA</t>
  </si>
  <si>
    <t>WAHINEL IDELFONSO MORETA RIVAS</t>
  </si>
  <si>
    <t>SAIPAN</t>
  </si>
  <si>
    <t>CONSTRUCTORA OICA</t>
  </si>
  <si>
    <t>CC ENCOFRAMIENTO,SRL.</t>
  </si>
  <si>
    <t>CONSTRUCTORA MELO PANIAGUA</t>
  </si>
  <si>
    <t>DANIELA MATERIALES Y CONSTRUCCIONES SRL</t>
  </si>
  <si>
    <t>JUAN HILARIO AYBAR GOMEZ</t>
  </si>
  <si>
    <t>ADENDA0769</t>
  </si>
  <si>
    <t>LEONEL ALEXANDER FLORES</t>
  </si>
  <si>
    <t>CUB. 6</t>
  </si>
  <si>
    <t>DEYANIRA DEL ROSARIO BOTTIER</t>
  </si>
  <si>
    <t>CUB.7</t>
  </si>
  <si>
    <t xml:space="preserve">EULALIA MORILLO RODRIGUEZ </t>
  </si>
  <si>
    <t xml:space="preserve">MARIA ELAINE GALVAN ADAMES </t>
  </si>
  <si>
    <t>B A G CONSTRUCCIONES SRL.</t>
  </si>
  <si>
    <t>CONSTRUCIONES SERVICIOS Y DISEÑOS CIVILES DOMINIC J A P T, SRL</t>
  </si>
  <si>
    <t>JOSE ANDRES PIGUERAS TAVERAS</t>
  </si>
  <si>
    <t>CUB.08</t>
  </si>
  <si>
    <t>CONSTRUCTORA DE VIAS,SRL</t>
  </si>
  <si>
    <t>OLINDA MARIA MERCEDES MERCEDES</t>
  </si>
  <si>
    <t>CUB. 5 (LIB. NULO 12168 OBJETAL)</t>
  </si>
  <si>
    <t>INVERSIONES Y CONTRUCCIONES DEL CARIBE  PL  SRL.</t>
  </si>
  <si>
    <t>CUB.1</t>
  </si>
  <si>
    <t>PROYECTOS CIVILES Y ELECTROMECANICOS SRL</t>
  </si>
  <si>
    <t>WELLINGTON MASSIH ENCARNACION</t>
  </si>
  <si>
    <t>C &amp; A CONSULTING GROUP</t>
  </si>
  <si>
    <t>CONSTRUCTORA TJ</t>
  </si>
  <si>
    <t>MARGARO ABEL ROSARIO GUZMAN</t>
  </si>
  <si>
    <t>MULTICOM</t>
  </si>
  <si>
    <t>EDWARD ANTONIO MIRABAL</t>
  </si>
  <si>
    <t>JOSE MARIA POLANCO BRITO</t>
  </si>
  <si>
    <t>COMPAÑÍA INJIVI INGENIEROS CONTRATISTA; SRL</t>
  </si>
  <si>
    <t>CUB.02</t>
  </si>
  <si>
    <t>CBU. 2</t>
  </si>
  <si>
    <t>COMPAÑÍA CONSTRUCTORA YUNES</t>
  </si>
  <si>
    <t>R SOSA, SRL</t>
  </si>
  <si>
    <t>GIRISSEL JULISSA RODRIGUEZ</t>
  </si>
  <si>
    <t>CONSTRUCTORA VILLA MEJIA</t>
  </si>
  <si>
    <t>A TIEMPO ACTUALIZACIONES Y AMPLIACIONES, SRL</t>
  </si>
  <si>
    <t>CUB. 3 (LIB. DEV)</t>
  </si>
  <si>
    <t>TRAVENCORE, SRL</t>
  </si>
  <si>
    <t>CUB.03 (CONTR.522)</t>
  </si>
  <si>
    <t>CUB. UNICA CONTR.#29/2016 (LIB.DEV.)</t>
  </si>
  <si>
    <t>INOCENCIO GUZMAN PEREZ</t>
  </si>
  <si>
    <t>LENIN HERRERA PICHARDO</t>
  </si>
  <si>
    <t>CUB. 02 (CONTR. 0566)</t>
  </si>
  <si>
    <t>CONSTRUCTORA TJ SRL</t>
  </si>
  <si>
    <t>SERVICIOS DE INFORMATICA Y SISTEMAS COMPUTARIZADOS</t>
  </si>
  <si>
    <t xml:space="preserve">FLEURY SILVIO ENCARNACION POLANCO </t>
  </si>
  <si>
    <t>CONTR. 2519/2013</t>
  </si>
  <si>
    <t>FECHA</t>
  </si>
  <si>
    <t>MONTO</t>
  </si>
  <si>
    <t>SUPLIDOR</t>
  </si>
  <si>
    <t>DETALLE</t>
  </si>
  <si>
    <t>PUBLICIDAD Y PROPAGANDA</t>
  </si>
  <si>
    <t xml:space="preserve">IMPRESION Y ENCUADERNACION </t>
  </si>
  <si>
    <t>D &amp; H SERVICIOS DE MECANICA EN GENERAL SRL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</si>
</sst>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b/>
      <i/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i/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i/>
      <sz val="10"/>
      <color theme="1"/>
      <name val="Calibri Light"/>
      <family val="2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Protection="0"/>
  </cellStyleXfs>
  <cellXfs count="77">
    <xf numFmtId="0" fontId="0" fillId="0" borderId="0" xfId="0"/>
    <xf numFmtId="0" fontId="0" fillId="0" borderId="0" xfId="0" applyFill="1"/>
    <xf numFmtId="0" fontId="5" fillId="0" borderId="0" xfId="0" applyFont="1"/>
    <xf numFmtId="0" fontId="0" fillId="0" borderId="0" xfId="0" applyFont="1" applyFill="1"/>
    <xf numFmtId="0" fontId="2" fillId="0" borderId="0" xfId="0" applyFont="1"/>
    <xf numFmtId="0" fontId="4" fillId="0" borderId="0" xfId="0" applyFont="1"/>
    <xf numFmtId="0" fontId="0" fillId="2" borderId="0" xfId="0" applyFill="1"/>
    <xf numFmtId="0" fontId="6" fillId="0" borderId="1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39" fontId="8" fillId="0" borderId="2" xfId="1" applyNumberFormat="1" applyFont="1" applyFill="1" applyBorder="1" applyAlignment="1">
      <alignment horizontal="right" vertical="center" wrapText="1"/>
    </xf>
    <xf numFmtId="43" fontId="8" fillId="0" borderId="2" xfId="1" applyNumberFormat="1" applyFont="1" applyFill="1" applyBorder="1" applyAlignment="1">
      <alignment horizontal="left" vertical="center" wrapText="1"/>
    </xf>
    <xf numFmtId="43" fontId="8" fillId="0" borderId="2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39" fontId="10" fillId="0" borderId="1" xfId="1" applyNumberFormat="1" applyFont="1" applyFill="1" applyBorder="1" applyAlignment="1">
      <alignment horizontal="right" vertical="center" wrapText="1"/>
    </xf>
    <xf numFmtId="43" fontId="11" fillId="0" borderId="1" xfId="1" applyNumberFormat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/>
    </xf>
    <xf numFmtId="39" fontId="11" fillId="0" borderId="1" xfId="1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left" vertical="center" wrapText="1"/>
    </xf>
    <xf numFmtId="39" fontId="11" fillId="0" borderId="1" xfId="1" applyNumberFormat="1" applyFont="1" applyFill="1" applyBorder="1" applyAlignment="1">
      <alignment horizontal="right" vertical="center" wrapText="1"/>
    </xf>
    <xf numFmtId="43" fontId="10" fillId="0" borderId="1" xfId="1" applyNumberFormat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/>
    <xf numFmtId="39" fontId="11" fillId="0" borderId="1" xfId="1" applyNumberFormat="1" applyFont="1" applyFill="1" applyBorder="1" applyAlignment="1">
      <alignment horizontal="right"/>
    </xf>
    <xf numFmtId="0" fontId="11" fillId="0" borderId="1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9" fontId="11" fillId="0" borderId="1" xfId="1" applyNumberFormat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vertical="center" wrapText="1"/>
    </xf>
    <xf numFmtId="43" fontId="11" fillId="0" borderId="1" xfId="1" applyNumberFormat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vertical="center"/>
    </xf>
    <xf numFmtId="17" fontId="11" fillId="0" borderId="1" xfId="1" applyNumberFormat="1" applyFont="1" applyFill="1" applyBorder="1" applyAlignment="1">
      <alignment vertical="center" wrapText="1"/>
    </xf>
    <xf numFmtId="39" fontId="11" fillId="0" borderId="1" xfId="1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39" fontId="11" fillId="0" borderId="1" xfId="1" applyNumberFormat="1" applyFont="1" applyFill="1" applyBorder="1" applyAlignment="1">
      <alignment vertical="center"/>
    </xf>
    <xf numFmtId="43" fontId="11" fillId="0" borderId="1" xfId="1" applyFont="1" applyFill="1" applyBorder="1" applyAlignment="1">
      <alignment vertical="center" wrapText="1"/>
    </xf>
    <xf numFmtId="49" fontId="9" fillId="0" borderId="1" xfId="1" quotePrefix="1" applyNumberFormat="1" applyFont="1" applyFill="1" applyBorder="1" applyAlignment="1">
      <alignment horizontal="left" vertical="center" wrapText="1"/>
    </xf>
    <xf numFmtId="39" fontId="10" fillId="0" borderId="1" xfId="1" applyNumberFormat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horizontal="justify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39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4" fontId="13" fillId="0" borderId="1" xfId="0" applyNumberFormat="1" applyFont="1" applyFill="1" applyBorder="1" applyAlignment="1">
      <alignment horizontal="right"/>
    </xf>
    <xf numFmtId="14" fontId="13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/>
    </xf>
    <xf numFmtId="4" fontId="11" fillId="0" borderId="1" xfId="0" applyNumberFormat="1" applyFont="1" applyFill="1" applyBorder="1" applyAlignment="1">
      <alignment horizontal="right"/>
    </xf>
    <xf numFmtId="43" fontId="11" fillId="0" borderId="1" xfId="1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/>
    <xf numFmtId="49" fontId="9" fillId="0" borderId="1" xfId="1" applyNumberFormat="1" applyFont="1" applyFill="1" applyBorder="1" applyAlignment="1">
      <alignment horizontal="justify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39" fontId="10" fillId="0" borderId="1" xfId="1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4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5"/>
  <sheetViews>
    <sheetView tabSelected="1" workbookViewId="0">
      <selection activeCell="D10" sqref="D10"/>
    </sheetView>
  </sheetViews>
  <sheetFormatPr defaultColWidth="11.42578125" defaultRowHeight="15"/>
  <cols>
    <col min="1" max="1" width="23.42578125" style="74" customWidth="1"/>
    <col min="2" max="2" width="23.42578125" style="75" customWidth="1"/>
    <col min="3" max="3" width="23.42578125" style="74" customWidth="1"/>
    <col min="4" max="4" width="23.42578125" style="76" customWidth="1"/>
  </cols>
  <sheetData>
    <row r="1" spans="1:4" ht="23.1" customHeight="1">
      <c r="A1" s="7" t="s">
        <v>1009</v>
      </c>
      <c r="B1" s="8" t="s">
        <v>1008</v>
      </c>
      <c r="C1" s="9" t="s">
        <v>1010</v>
      </c>
      <c r="D1" s="9" t="s">
        <v>1007</v>
      </c>
    </row>
    <row r="2" spans="1:4">
      <c r="A2" s="10" t="s">
        <v>1</v>
      </c>
      <c r="B2" s="11">
        <v>1330782829.97</v>
      </c>
      <c r="C2" s="12"/>
      <c r="D2" s="13"/>
    </row>
    <row r="3" spans="1:4" s="6" customFormat="1">
      <c r="A3" s="14" t="s">
        <v>2</v>
      </c>
      <c r="B3" s="15">
        <f>SUM(B4:B5)</f>
        <v>64500</v>
      </c>
      <c r="C3" s="16"/>
      <c r="D3" s="17"/>
    </row>
    <row r="4" spans="1:4">
      <c r="A4" s="18" t="s">
        <v>3</v>
      </c>
      <c r="B4" s="19">
        <v>35000</v>
      </c>
      <c r="C4" s="20" t="s">
        <v>4</v>
      </c>
      <c r="D4" s="21">
        <v>41919</v>
      </c>
    </row>
    <row r="5" spans="1:4">
      <c r="A5" s="22" t="s">
        <v>5</v>
      </c>
      <c r="B5" s="23">
        <v>29500</v>
      </c>
      <c r="C5" s="16" t="s">
        <v>6</v>
      </c>
      <c r="D5" s="17">
        <v>42123</v>
      </c>
    </row>
    <row r="6" spans="1:4" s="6" customFormat="1">
      <c r="A6" s="14" t="s">
        <v>7</v>
      </c>
      <c r="B6" s="15">
        <f>SUM(B7:B15)</f>
        <v>19462443.720000003</v>
      </c>
      <c r="C6" s="24" t="s">
        <v>8</v>
      </c>
      <c r="D6" s="25"/>
    </row>
    <row r="7" spans="1:4">
      <c r="A7" s="26" t="s">
        <v>9</v>
      </c>
      <c r="B7" s="27">
        <v>4115.59</v>
      </c>
      <c r="C7" s="28"/>
      <c r="D7" s="29">
        <v>42528</v>
      </c>
    </row>
    <row r="8" spans="1:4">
      <c r="A8" s="26" t="s">
        <v>9</v>
      </c>
      <c r="B8" s="27">
        <v>3881.96</v>
      </c>
      <c r="C8" s="28"/>
      <c r="D8" s="29">
        <v>42528</v>
      </c>
    </row>
    <row r="9" spans="1:4">
      <c r="A9" s="26" t="s">
        <v>10</v>
      </c>
      <c r="B9" s="27">
        <v>2323553.81</v>
      </c>
      <c r="C9" s="28" t="s">
        <v>11</v>
      </c>
      <c r="D9" s="29">
        <v>42660</v>
      </c>
    </row>
    <row r="10" spans="1:4">
      <c r="A10" s="26" t="s">
        <v>10</v>
      </c>
      <c r="B10" s="27">
        <v>11008565.810000001</v>
      </c>
      <c r="C10" s="28" t="s">
        <v>12</v>
      </c>
      <c r="D10" s="29">
        <v>42829</v>
      </c>
    </row>
    <row r="11" spans="1:4" ht="45" customHeight="1">
      <c r="A11" s="26" t="s">
        <v>10</v>
      </c>
      <c r="B11" s="27">
        <v>1235474.3</v>
      </c>
      <c r="C11" s="30" t="s">
        <v>13</v>
      </c>
      <c r="D11" s="29">
        <v>42824</v>
      </c>
    </row>
    <row r="12" spans="1:4" ht="39">
      <c r="A12" s="26" t="s">
        <v>10</v>
      </c>
      <c r="B12" s="27">
        <v>1176624.9099999999</v>
      </c>
      <c r="C12" s="30" t="s">
        <v>14</v>
      </c>
      <c r="D12" s="29">
        <v>42821</v>
      </c>
    </row>
    <row r="13" spans="1:4">
      <c r="A13" s="26" t="s">
        <v>10</v>
      </c>
      <c r="B13" s="27">
        <v>1352817.37</v>
      </c>
      <c r="C13" s="28" t="s">
        <v>15</v>
      </c>
      <c r="D13" s="29">
        <v>42667</v>
      </c>
    </row>
    <row r="14" spans="1:4">
      <c r="A14" s="26" t="s">
        <v>16</v>
      </c>
      <c r="B14" s="27">
        <v>857068.1</v>
      </c>
      <c r="C14" s="28" t="s">
        <v>17</v>
      </c>
      <c r="D14" s="29">
        <v>42821</v>
      </c>
    </row>
    <row r="15" spans="1:4">
      <c r="A15" s="26" t="s">
        <v>16</v>
      </c>
      <c r="B15" s="23">
        <v>1500341.87</v>
      </c>
      <c r="C15" s="31" t="s">
        <v>18</v>
      </c>
      <c r="D15" s="17">
        <v>42667</v>
      </c>
    </row>
    <row r="16" spans="1:4">
      <c r="A16" s="14" t="s">
        <v>19</v>
      </c>
      <c r="B16" s="15">
        <f>SUM(B17:B25)</f>
        <v>1115360.9300000002</v>
      </c>
      <c r="C16" s="32"/>
      <c r="D16" s="25"/>
    </row>
    <row r="17" spans="1:4">
      <c r="A17" s="26" t="s">
        <v>9</v>
      </c>
      <c r="B17" s="23">
        <v>3707.82</v>
      </c>
      <c r="C17" s="31"/>
      <c r="D17" s="17">
        <v>42513</v>
      </c>
    </row>
    <row r="18" spans="1:4">
      <c r="A18" s="26" t="s">
        <v>9</v>
      </c>
      <c r="B18" s="23">
        <v>3754.65</v>
      </c>
      <c r="C18" s="26" t="s">
        <v>21</v>
      </c>
      <c r="D18" s="29">
        <v>42524</v>
      </c>
    </row>
    <row r="19" spans="1:4">
      <c r="A19" s="26" t="s">
        <v>16</v>
      </c>
      <c r="B19" s="27">
        <v>1051673.82</v>
      </c>
      <c r="C19" s="26" t="s">
        <v>22</v>
      </c>
      <c r="D19" s="29">
        <v>42364</v>
      </c>
    </row>
    <row r="20" spans="1:4">
      <c r="A20" s="26" t="s">
        <v>9</v>
      </c>
      <c r="B20" s="23">
        <v>4115.59</v>
      </c>
      <c r="C20" s="31"/>
      <c r="D20" s="17">
        <v>42528</v>
      </c>
    </row>
    <row r="21" spans="1:4">
      <c r="A21" s="26" t="s">
        <v>9</v>
      </c>
      <c r="B21" s="23">
        <v>3881.96</v>
      </c>
      <c r="C21" s="31"/>
      <c r="D21" s="17">
        <v>42528</v>
      </c>
    </row>
    <row r="22" spans="1:4">
      <c r="A22" s="26" t="s">
        <v>9</v>
      </c>
      <c r="B22" s="27">
        <v>2756.99</v>
      </c>
      <c r="C22" s="26" t="s">
        <v>23</v>
      </c>
      <c r="D22" s="29">
        <v>42605</v>
      </c>
    </row>
    <row r="23" spans="1:4">
      <c r="A23" s="26" t="s">
        <v>9</v>
      </c>
      <c r="B23" s="23">
        <v>4143.12</v>
      </c>
      <c r="C23" s="31" t="s">
        <v>8</v>
      </c>
      <c r="D23" s="17">
        <v>42608</v>
      </c>
    </row>
    <row r="24" spans="1:4">
      <c r="A24" s="26" t="s">
        <v>9</v>
      </c>
      <c r="B24" s="23">
        <v>4337.6899999999996</v>
      </c>
      <c r="C24" s="31" t="s">
        <v>8</v>
      </c>
      <c r="D24" s="17">
        <v>42613</v>
      </c>
    </row>
    <row r="25" spans="1:4">
      <c r="A25" s="26" t="s">
        <v>10</v>
      </c>
      <c r="B25" s="27">
        <v>36989.29</v>
      </c>
      <c r="C25" s="28" t="s">
        <v>11</v>
      </c>
      <c r="D25" s="29">
        <v>42660</v>
      </c>
    </row>
    <row r="26" spans="1:4">
      <c r="A26" s="14" t="s">
        <v>24</v>
      </c>
      <c r="B26" s="15">
        <f>SUM(B27:B43)</f>
        <v>7561770.6099999985</v>
      </c>
      <c r="C26" s="16"/>
      <c r="D26" s="17"/>
    </row>
    <row r="27" spans="1:4" ht="25.5">
      <c r="A27" s="22" t="s">
        <v>25</v>
      </c>
      <c r="B27" s="23">
        <v>780455.17</v>
      </c>
      <c r="C27" s="33" t="s">
        <v>26</v>
      </c>
      <c r="D27" s="17">
        <v>42448</v>
      </c>
    </row>
    <row r="28" spans="1:4" ht="38.25">
      <c r="A28" s="22" t="s">
        <v>25</v>
      </c>
      <c r="B28" s="15">
        <v>164721.96</v>
      </c>
      <c r="C28" s="16" t="s">
        <v>27</v>
      </c>
      <c r="D28" s="17">
        <v>42821</v>
      </c>
    </row>
    <row r="29" spans="1:4">
      <c r="A29" s="22" t="s">
        <v>28</v>
      </c>
      <c r="B29" s="23">
        <v>423309.59</v>
      </c>
      <c r="C29" s="33" t="s">
        <v>29</v>
      </c>
      <c r="D29" s="17">
        <v>42542</v>
      </c>
    </row>
    <row r="30" spans="1:4">
      <c r="A30" s="22" t="s">
        <v>28</v>
      </c>
      <c r="B30" s="23">
        <v>313411.8</v>
      </c>
      <c r="C30" s="33" t="s">
        <v>30</v>
      </c>
      <c r="D30" s="17">
        <v>42549</v>
      </c>
    </row>
    <row r="31" spans="1:4" s="2" customFormat="1">
      <c r="A31" s="22" t="s">
        <v>28</v>
      </c>
      <c r="B31" s="23">
        <v>524686.48</v>
      </c>
      <c r="C31" s="33" t="s">
        <v>31</v>
      </c>
      <c r="D31" s="17">
        <v>42549</v>
      </c>
    </row>
    <row r="32" spans="1:4" s="2" customFormat="1">
      <c r="A32" s="22" t="s">
        <v>28</v>
      </c>
      <c r="B32" s="23">
        <v>540530.43000000005</v>
      </c>
      <c r="C32" s="33" t="s">
        <v>32</v>
      </c>
      <c r="D32" s="17">
        <v>42549</v>
      </c>
    </row>
    <row r="33" spans="1:4" s="2" customFormat="1">
      <c r="A33" s="22" t="s">
        <v>28</v>
      </c>
      <c r="B33" s="23">
        <v>518977.62</v>
      </c>
      <c r="C33" s="33" t="s">
        <v>33</v>
      </c>
      <c r="D33" s="17">
        <v>42549</v>
      </c>
    </row>
    <row r="34" spans="1:4" s="2" customFormat="1">
      <c r="A34" s="22" t="s">
        <v>28</v>
      </c>
      <c r="B34" s="23">
        <v>514699.79</v>
      </c>
      <c r="C34" s="33" t="s">
        <v>34</v>
      </c>
      <c r="D34" s="17">
        <v>42549</v>
      </c>
    </row>
    <row r="35" spans="1:4" s="2" customFormat="1">
      <c r="A35" s="22" t="s">
        <v>28</v>
      </c>
      <c r="B35" s="23">
        <v>451801.5</v>
      </c>
      <c r="C35" s="33" t="s">
        <v>35</v>
      </c>
      <c r="D35" s="17">
        <v>42549</v>
      </c>
    </row>
    <row r="36" spans="1:4" s="2" customFormat="1">
      <c r="A36" s="22" t="s">
        <v>28</v>
      </c>
      <c r="B36" s="23">
        <v>400196.68</v>
      </c>
      <c r="C36" s="33" t="s">
        <v>36</v>
      </c>
      <c r="D36" s="17">
        <v>42550</v>
      </c>
    </row>
    <row r="37" spans="1:4" s="2" customFormat="1">
      <c r="A37" s="22" t="s">
        <v>28</v>
      </c>
      <c r="B37" s="23">
        <v>338726.81</v>
      </c>
      <c r="C37" s="33" t="s">
        <v>37</v>
      </c>
      <c r="D37" s="17">
        <v>42550</v>
      </c>
    </row>
    <row r="38" spans="1:4" s="2" customFormat="1">
      <c r="A38" s="22" t="s">
        <v>28</v>
      </c>
      <c r="B38" s="23">
        <v>397666.68</v>
      </c>
      <c r="C38" s="33" t="s">
        <v>38</v>
      </c>
      <c r="D38" s="17">
        <v>42550</v>
      </c>
    </row>
    <row r="39" spans="1:4" s="2" customFormat="1">
      <c r="A39" s="22" t="s">
        <v>28</v>
      </c>
      <c r="B39" s="23">
        <v>405058.72</v>
      </c>
      <c r="C39" s="33" t="s">
        <v>39</v>
      </c>
      <c r="D39" s="17">
        <v>42550</v>
      </c>
    </row>
    <row r="40" spans="1:4" s="2" customFormat="1">
      <c r="A40" s="22" t="s">
        <v>28</v>
      </c>
      <c r="B40" s="23">
        <v>459174.88</v>
      </c>
      <c r="C40" s="33" t="s">
        <v>40</v>
      </c>
      <c r="D40" s="17">
        <v>42550</v>
      </c>
    </row>
    <row r="41" spans="1:4" s="2" customFormat="1">
      <c r="A41" s="22" t="s">
        <v>28</v>
      </c>
      <c r="B41" s="23">
        <v>386461.63</v>
      </c>
      <c r="C41" s="33" t="s">
        <v>41</v>
      </c>
      <c r="D41" s="17">
        <v>42550</v>
      </c>
    </row>
    <row r="42" spans="1:4" s="2" customFormat="1">
      <c r="A42" s="22" t="s">
        <v>28</v>
      </c>
      <c r="B42" s="23">
        <v>483249.94</v>
      </c>
      <c r="C42" s="33" t="s">
        <v>42</v>
      </c>
      <c r="D42" s="17">
        <v>42556</v>
      </c>
    </row>
    <row r="43" spans="1:4" s="2" customFormat="1">
      <c r="A43" s="22" t="s">
        <v>28</v>
      </c>
      <c r="B43" s="23">
        <v>458640.93</v>
      </c>
      <c r="C43" s="33" t="s">
        <v>43</v>
      </c>
      <c r="D43" s="17">
        <v>42556</v>
      </c>
    </row>
    <row r="44" spans="1:4" s="2" customFormat="1">
      <c r="A44" s="14" t="s">
        <v>44</v>
      </c>
      <c r="B44" s="15">
        <f>SUM(B45:B104)</f>
        <v>96023741.600000009</v>
      </c>
      <c r="C44" s="33"/>
      <c r="D44" s="17"/>
    </row>
    <row r="45" spans="1:4" s="2" customFormat="1">
      <c r="A45" s="22" t="s">
        <v>45</v>
      </c>
      <c r="B45" s="23">
        <v>1376542</v>
      </c>
      <c r="C45" s="31"/>
      <c r="D45" s="17">
        <v>41911</v>
      </c>
    </row>
    <row r="46" spans="1:4">
      <c r="A46" s="22" t="s">
        <v>45</v>
      </c>
      <c r="B46" s="23">
        <v>555991</v>
      </c>
      <c r="C46" s="31"/>
      <c r="D46" s="17">
        <v>42193</v>
      </c>
    </row>
    <row r="47" spans="1:4">
      <c r="A47" s="22" t="s">
        <v>45</v>
      </c>
      <c r="B47" s="23">
        <v>548312</v>
      </c>
      <c r="C47" s="31"/>
      <c r="D47" s="17">
        <v>42194</v>
      </c>
    </row>
    <row r="48" spans="1:4">
      <c r="A48" s="22" t="s">
        <v>45</v>
      </c>
      <c r="B48" s="23">
        <v>555521</v>
      </c>
      <c r="C48" s="31"/>
      <c r="D48" s="17">
        <v>42205</v>
      </c>
    </row>
    <row r="49" spans="1:4">
      <c r="A49" s="22" t="s">
        <v>45</v>
      </c>
      <c r="B49" s="23">
        <v>1384963</v>
      </c>
      <c r="C49" s="31"/>
      <c r="D49" s="17">
        <v>42193</v>
      </c>
    </row>
    <row r="50" spans="1:4">
      <c r="A50" s="22" t="s">
        <v>45</v>
      </c>
      <c r="B50" s="23">
        <v>564144</v>
      </c>
      <c r="C50" s="31"/>
      <c r="D50" s="17">
        <v>42194</v>
      </c>
    </row>
    <row r="51" spans="1:4">
      <c r="A51" s="22" t="s">
        <v>45</v>
      </c>
      <c r="B51" s="23">
        <v>542623</v>
      </c>
      <c r="C51" s="31"/>
      <c r="D51" s="17">
        <v>42192</v>
      </c>
    </row>
    <row r="52" spans="1:4">
      <c r="A52" s="22" t="s">
        <v>45</v>
      </c>
      <c r="B52" s="23">
        <v>550210</v>
      </c>
      <c r="C52" s="31"/>
      <c r="D52" s="17">
        <v>42193</v>
      </c>
    </row>
    <row r="53" spans="1:4">
      <c r="A53" s="22" t="s">
        <v>45</v>
      </c>
      <c r="B53" s="23">
        <v>549548</v>
      </c>
      <c r="C53" s="31"/>
      <c r="D53" s="17">
        <v>42235</v>
      </c>
    </row>
    <row r="54" spans="1:4">
      <c r="A54" s="22" t="s">
        <v>45</v>
      </c>
      <c r="B54" s="23">
        <v>495758</v>
      </c>
      <c r="C54" s="31"/>
      <c r="D54" s="17">
        <v>42552</v>
      </c>
    </row>
    <row r="55" spans="1:4">
      <c r="A55" s="22" t="s">
        <v>46</v>
      </c>
      <c r="B55" s="23">
        <v>1083305</v>
      </c>
      <c r="C55" s="31"/>
      <c r="D55" s="17">
        <v>42552</v>
      </c>
    </row>
    <row r="56" spans="1:4">
      <c r="A56" s="22" t="s">
        <v>47</v>
      </c>
      <c r="B56" s="23">
        <v>1550713</v>
      </c>
      <c r="C56" s="31"/>
      <c r="D56" s="17">
        <v>42702</v>
      </c>
    </row>
    <row r="57" spans="1:4">
      <c r="A57" s="22" t="s">
        <v>48</v>
      </c>
      <c r="B57" s="23">
        <v>6420</v>
      </c>
      <c r="C57" s="31"/>
      <c r="D57" s="17">
        <v>42698</v>
      </c>
    </row>
    <row r="58" spans="1:4">
      <c r="A58" s="22" t="s">
        <v>49</v>
      </c>
      <c r="B58" s="23">
        <v>5442966</v>
      </c>
      <c r="C58" s="31"/>
      <c r="D58" s="17">
        <v>42752</v>
      </c>
    </row>
    <row r="59" spans="1:4">
      <c r="A59" s="22" t="s">
        <v>45</v>
      </c>
      <c r="B59" s="23">
        <v>1357810</v>
      </c>
      <c r="C59" s="31"/>
      <c r="D59" s="17">
        <v>42377</v>
      </c>
    </row>
    <row r="60" spans="1:4">
      <c r="A60" s="22" t="s">
        <v>45</v>
      </c>
      <c r="B60" s="23">
        <v>1382875</v>
      </c>
      <c r="C60" s="31"/>
      <c r="D60" s="17">
        <v>42193</v>
      </c>
    </row>
    <row r="61" spans="1:4">
      <c r="A61" s="22" t="s">
        <v>45</v>
      </c>
      <c r="B61" s="23">
        <v>1378373</v>
      </c>
      <c r="C61" s="31"/>
      <c r="D61" s="17">
        <v>42243</v>
      </c>
    </row>
    <row r="62" spans="1:4">
      <c r="A62" s="22" t="s">
        <v>45</v>
      </c>
      <c r="B62" s="23">
        <v>1331593</v>
      </c>
      <c r="C62" s="31"/>
      <c r="D62" s="17">
        <v>42249</v>
      </c>
    </row>
    <row r="63" spans="1:4">
      <c r="A63" s="22" t="s">
        <v>49</v>
      </c>
      <c r="B63" s="23">
        <v>5503003.2000000002</v>
      </c>
      <c r="C63" s="34"/>
      <c r="D63" s="17">
        <v>42552</v>
      </c>
    </row>
    <row r="64" spans="1:4">
      <c r="A64" s="22" t="s">
        <v>47</v>
      </c>
      <c r="B64" s="23">
        <v>1267137</v>
      </c>
      <c r="C64" s="34"/>
      <c r="D64" s="17">
        <v>42552</v>
      </c>
    </row>
    <row r="65" spans="1:4">
      <c r="A65" s="22" t="s">
        <v>50</v>
      </c>
      <c r="B65" s="23">
        <v>1530717</v>
      </c>
      <c r="C65" s="31"/>
      <c r="D65" s="17">
        <v>42186</v>
      </c>
    </row>
    <row r="66" spans="1:4">
      <c r="A66" s="22" t="s">
        <v>49</v>
      </c>
      <c r="B66" s="23">
        <v>5433822</v>
      </c>
      <c r="C66" s="31"/>
      <c r="D66" s="17">
        <v>42552</v>
      </c>
    </row>
    <row r="67" spans="1:4">
      <c r="A67" s="22" t="s">
        <v>45</v>
      </c>
      <c r="B67" s="23">
        <v>1377606</v>
      </c>
      <c r="C67" s="31"/>
      <c r="D67" s="17">
        <v>42552</v>
      </c>
    </row>
    <row r="68" spans="1:4">
      <c r="A68" s="22" t="s">
        <v>45</v>
      </c>
      <c r="B68" s="23">
        <v>494991</v>
      </c>
      <c r="C68" s="31"/>
      <c r="D68" s="17">
        <v>42552</v>
      </c>
    </row>
    <row r="69" spans="1:4">
      <c r="A69" s="22" t="s">
        <v>49</v>
      </c>
      <c r="B69" s="23">
        <v>5503003.2000000002</v>
      </c>
      <c r="C69" s="34"/>
      <c r="D69" s="17">
        <v>42552</v>
      </c>
    </row>
    <row r="70" spans="1:4">
      <c r="A70" s="22" t="s">
        <v>49</v>
      </c>
      <c r="B70" s="23">
        <v>5503003.2000000002</v>
      </c>
      <c r="C70" s="34"/>
      <c r="D70" s="17">
        <v>42552</v>
      </c>
    </row>
    <row r="71" spans="1:4">
      <c r="A71" s="22" t="s">
        <v>51</v>
      </c>
      <c r="B71" s="23">
        <v>198039</v>
      </c>
      <c r="C71" s="34"/>
      <c r="D71" s="17">
        <v>42552</v>
      </c>
    </row>
    <row r="72" spans="1:4">
      <c r="A72" s="22" t="s">
        <v>49</v>
      </c>
      <c r="B72" s="23">
        <v>5433822</v>
      </c>
      <c r="C72" s="34"/>
      <c r="D72" s="17">
        <v>42552</v>
      </c>
    </row>
    <row r="73" spans="1:4">
      <c r="A73" s="22" t="s">
        <v>51</v>
      </c>
      <c r="B73" s="23">
        <v>198039</v>
      </c>
      <c r="C73" s="34"/>
      <c r="D73" s="17">
        <v>42552</v>
      </c>
    </row>
    <row r="74" spans="1:4">
      <c r="A74" s="22" t="s">
        <v>52</v>
      </c>
      <c r="B74" s="23">
        <v>515580</v>
      </c>
      <c r="C74" s="31"/>
      <c r="D74" s="17">
        <v>42552</v>
      </c>
    </row>
    <row r="75" spans="1:4">
      <c r="A75" s="22" t="s">
        <v>51</v>
      </c>
      <c r="B75" s="23">
        <v>198039</v>
      </c>
      <c r="C75" s="34"/>
      <c r="D75" s="17">
        <v>42555</v>
      </c>
    </row>
    <row r="76" spans="1:4">
      <c r="A76" s="22" t="s">
        <v>45</v>
      </c>
      <c r="B76" s="23">
        <v>1369841</v>
      </c>
      <c r="C76" s="34"/>
      <c r="D76" s="17">
        <v>42590</v>
      </c>
    </row>
    <row r="77" spans="1:4">
      <c r="A77" s="22" t="s">
        <v>45</v>
      </c>
      <c r="B77" s="23">
        <v>1371479</v>
      </c>
      <c r="C77" s="34"/>
      <c r="D77" s="17">
        <v>42590</v>
      </c>
    </row>
    <row r="78" spans="1:4">
      <c r="A78" s="22" t="s">
        <v>45</v>
      </c>
      <c r="B78" s="23">
        <v>1371519</v>
      </c>
      <c r="C78" s="22"/>
      <c r="D78" s="17">
        <v>42590</v>
      </c>
    </row>
    <row r="79" spans="1:4">
      <c r="A79" s="22" t="s">
        <v>45</v>
      </c>
      <c r="B79" s="23">
        <v>491059</v>
      </c>
      <c r="C79" s="34"/>
      <c r="D79" s="17">
        <v>42590</v>
      </c>
    </row>
    <row r="80" spans="1:4">
      <c r="A80" s="22" t="s">
        <v>45</v>
      </c>
      <c r="B80" s="23">
        <v>1370632</v>
      </c>
      <c r="C80" s="31"/>
      <c r="D80" s="17">
        <v>42590</v>
      </c>
    </row>
    <row r="81" spans="1:4">
      <c r="A81" s="22" t="s">
        <v>45</v>
      </c>
      <c r="B81" s="23">
        <v>1373936</v>
      </c>
      <c r="C81" s="31"/>
      <c r="D81" s="17">
        <v>42590</v>
      </c>
    </row>
    <row r="82" spans="1:4">
      <c r="A82" s="22" t="s">
        <v>45</v>
      </c>
      <c r="B82" s="23">
        <v>501097</v>
      </c>
      <c r="C82" s="31"/>
      <c r="D82" s="17">
        <v>42590</v>
      </c>
    </row>
    <row r="83" spans="1:4">
      <c r="A83" s="22" t="s">
        <v>47</v>
      </c>
      <c r="B83" s="23">
        <v>1740145</v>
      </c>
      <c r="C83" s="31"/>
      <c r="D83" s="17">
        <v>42590</v>
      </c>
    </row>
    <row r="84" spans="1:4">
      <c r="A84" s="22" t="s">
        <v>46</v>
      </c>
      <c r="B84" s="23">
        <v>1741889</v>
      </c>
      <c r="C84" s="31"/>
      <c r="D84" s="17">
        <v>42590</v>
      </c>
    </row>
    <row r="85" spans="1:4">
      <c r="A85" s="22" t="s">
        <v>46</v>
      </c>
      <c r="B85" s="23">
        <v>1589010</v>
      </c>
      <c r="C85" s="31"/>
      <c r="D85" s="17">
        <v>42590</v>
      </c>
    </row>
    <row r="86" spans="1:4">
      <c r="A86" s="22" t="s">
        <v>46</v>
      </c>
      <c r="B86" s="23">
        <v>1573409</v>
      </c>
      <c r="C86" s="34"/>
      <c r="D86" s="17">
        <v>42590</v>
      </c>
    </row>
    <row r="87" spans="1:4">
      <c r="A87" s="22" t="s">
        <v>51</v>
      </c>
      <c r="B87" s="23">
        <v>219354</v>
      </c>
      <c r="C87" s="34"/>
      <c r="D87" s="17">
        <v>42590</v>
      </c>
    </row>
    <row r="88" spans="1:4">
      <c r="A88" s="22" t="s">
        <v>51</v>
      </c>
      <c r="B88" s="23">
        <v>191357</v>
      </c>
      <c r="C88" s="34"/>
      <c r="D88" s="17">
        <v>42590</v>
      </c>
    </row>
    <row r="89" spans="1:4">
      <c r="A89" s="22" t="s">
        <v>51</v>
      </c>
      <c r="B89" s="23">
        <v>280332</v>
      </c>
      <c r="C89" s="34"/>
      <c r="D89" s="17">
        <v>42590</v>
      </c>
    </row>
    <row r="90" spans="1:4">
      <c r="A90" s="22" t="s">
        <v>51</v>
      </c>
      <c r="B90" s="23">
        <v>267987</v>
      </c>
      <c r="C90" s="34"/>
      <c r="D90" s="17">
        <v>42590</v>
      </c>
    </row>
    <row r="91" spans="1:4">
      <c r="A91" s="22" t="s">
        <v>51</v>
      </c>
      <c r="B91" s="23">
        <v>283979</v>
      </c>
      <c r="C91" s="34"/>
      <c r="D91" s="17">
        <v>42590</v>
      </c>
    </row>
    <row r="92" spans="1:4">
      <c r="A92" s="22" t="s">
        <v>45</v>
      </c>
      <c r="B92" s="23">
        <v>475557</v>
      </c>
      <c r="C92" s="31"/>
      <c r="D92" s="17">
        <v>42597</v>
      </c>
    </row>
    <row r="93" spans="1:4">
      <c r="A93" s="22" t="s">
        <v>45</v>
      </c>
      <c r="B93" s="23">
        <v>484851</v>
      </c>
      <c r="C93" s="31"/>
      <c r="D93" s="17">
        <v>42597</v>
      </c>
    </row>
    <row r="94" spans="1:4">
      <c r="A94" s="22" t="s">
        <v>45</v>
      </c>
      <c r="B94" s="23">
        <v>479141</v>
      </c>
      <c r="C94" s="31"/>
      <c r="D94" s="17">
        <v>42597</v>
      </c>
    </row>
    <row r="95" spans="1:4">
      <c r="A95" s="22" t="s">
        <v>45</v>
      </c>
      <c r="B95" s="23">
        <v>482731</v>
      </c>
      <c r="C95" s="31"/>
      <c r="D95" s="17">
        <v>42597</v>
      </c>
    </row>
    <row r="96" spans="1:4">
      <c r="A96" s="22" t="s">
        <v>49</v>
      </c>
      <c r="B96" s="23">
        <v>5442966</v>
      </c>
      <c r="C96" s="31"/>
      <c r="D96" s="17">
        <v>42703</v>
      </c>
    </row>
    <row r="97" spans="1:4">
      <c r="A97" s="22" t="s">
        <v>49</v>
      </c>
      <c r="B97" s="23">
        <v>5442966</v>
      </c>
      <c r="C97" s="34"/>
      <c r="D97" s="17">
        <v>42703</v>
      </c>
    </row>
    <row r="98" spans="1:4">
      <c r="A98" s="22" t="s">
        <v>49</v>
      </c>
      <c r="B98" s="23">
        <v>5442966</v>
      </c>
      <c r="C98" s="34"/>
      <c r="D98" s="17">
        <v>42703</v>
      </c>
    </row>
    <row r="99" spans="1:4">
      <c r="A99" s="22" t="s">
        <v>49</v>
      </c>
      <c r="B99" s="23">
        <v>5442966</v>
      </c>
      <c r="C99" s="34"/>
      <c r="D99" s="17">
        <v>42704</v>
      </c>
    </row>
    <row r="100" spans="1:4">
      <c r="A100" s="22" t="s">
        <v>47</v>
      </c>
      <c r="B100" s="23">
        <v>1598615</v>
      </c>
      <c r="C100" s="31"/>
      <c r="D100" s="17">
        <v>42710</v>
      </c>
    </row>
    <row r="101" spans="1:4">
      <c r="A101" s="22" t="s">
        <v>51</v>
      </c>
      <c r="B101" s="23">
        <v>189848</v>
      </c>
      <c r="C101" s="34"/>
      <c r="D101" s="17">
        <v>42710</v>
      </c>
    </row>
    <row r="102" spans="1:4">
      <c r="A102" s="22" t="s">
        <v>45</v>
      </c>
      <c r="B102" s="23">
        <v>486915</v>
      </c>
      <c r="C102" s="31"/>
      <c r="D102" s="17">
        <v>42712</v>
      </c>
    </row>
    <row r="103" spans="1:4">
      <c r="A103" s="22" t="s">
        <v>45</v>
      </c>
      <c r="B103" s="23">
        <v>491034</v>
      </c>
      <c r="C103" s="31"/>
      <c r="D103" s="17">
        <v>42713</v>
      </c>
    </row>
    <row r="104" spans="1:4">
      <c r="A104" s="22" t="s">
        <v>48</v>
      </c>
      <c r="B104" s="23">
        <v>11692</v>
      </c>
      <c r="C104" s="31"/>
      <c r="D104" s="17">
        <v>42737</v>
      </c>
    </row>
    <row r="105" spans="1:4" s="6" customFormat="1">
      <c r="A105" s="14" t="s">
        <v>53</v>
      </c>
      <c r="B105" s="15">
        <f>SUM(B106:B162)</f>
        <v>45581037</v>
      </c>
      <c r="C105" s="31"/>
      <c r="D105" s="17"/>
    </row>
    <row r="106" spans="1:4">
      <c r="A106" s="22" t="s">
        <v>54</v>
      </c>
      <c r="B106" s="23">
        <v>549318</v>
      </c>
      <c r="C106" s="22"/>
      <c r="D106" s="17">
        <v>42590</v>
      </c>
    </row>
    <row r="107" spans="1:4">
      <c r="A107" s="22" t="s">
        <v>54</v>
      </c>
      <c r="B107" s="23">
        <v>555814</v>
      </c>
      <c r="C107" s="22"/>
      <c r="D107" s="17">
        <v>42590</v>
      </c>
    </row>
    <row r="108" spans="1:4">
      <c r="A108" s="22" t="s">
        <v>54</v>
      </c>
      <c r="B108" s="23">
        <v>549318</v>
      </c>
      <c r="C108" s="22"/>
      <c r="D108" s="17">
        <v>42590</v>
      </c>
    </row>
    <row r="109" spans="1:4">
      <c r="A109" s="22" t="s">
        <v>54</v>
      </c>
      <c r="B109" s="23">
        <v>549318</v>
      </c>
      <c r="C109" s="22"/>
      <c r="D109" s="17">
        <v>42590</v>
      </c>
    </row>
    <row r="110" spans="1:4">
      <c r="A110" s="22" t="s">
        <v>54</v>
      </c>
      <c r="B110" s="23">
        <v>549318</v>
      </c>
      <c r="C110" s="22" t="s">
        <v>55</v>
      </c>
      <c r="D110" s="17">
        <v>42590</v>
      </c>
    </row>
    <row r="111" spans="1:4">
      <c r="A111" s="22" t="s">
        <v>54</v>
      </c>
      <c r="B111" s="23">
        <v>549318</v>
      </c>
      <c r="C111" s="22" t="s">
        <v>56</v>
      </c>
      <c r="D111" s="17">
        <v>42704</v>
      </c>
    </row>
    <row r="112" spans="1:4">
      <c r="A112" s="22" t="s">
        <v>54</v>
      </c>
      <c r="B112" s="23">
        <v>200000</v>
      </c>
      <c r="C112" s="22"/>
      <c r="D112" s="17">
        <v>42703</v>
      </c>
    </row>
    <row r="113" spans="1:4">
      <c r="A113" s="22" t="s">
        <v>52</v>
      </c>
      <c r="B113" s="23">
        <v>549318</v>
      </c>
      <c r="C113" s="35"/>
      <c r="D113" s="17">
        <v>42590</v>
      </c>
    </row>
    <row r="114" spans="1:4">
      <c r="A114" s="22" t="s">
        <v>52</v>
      </c>
      <c r="B114" s="23">
        <v>1550713</v>
      </c>
      <c r="C114" s="35"/>
      <c r="D114" s="17">
        <v>42590</v>
      </c>
    </row>
    <row r="115" spans="1:4">
      <c r="A115" s="22" t="s">
        <v>52</v>
      </c>
      <c r="B115" s="23">
        <v>515580</v>
      </c>
      <c r="C115" s="35" t="s">
        <v>57</v>
      </c>
      <c r="D115" s="17">
        <v>42698</v>
      </c>
    </row>
    <row r="116" spans="1:4">
      <c r="A116" s="22" t="s">
        <v>58</v>
      </c>
      <c r="B116" s="23">
        <v>1038567</v>
      </c>
      <c r="C116" s="35"/>
      <c r="D116" s="17">
        <v>42243</v>
      </c>
    </row>
    <row r="117" spans="1:4">
      <c r="A117" s="22" t="s">
        <v>58</v>
      </c>
      <c r="B117" s="23">
        <v>1164673</v>
      </c>
      <c r="C117" s="35"/>
      <c r="D117" s="17">
        <v>42361</v>
      </c>
    </row>
    <row r="118" spans="1:4">
      <c r="A118" s="22" t="s">
        <v>58</v>
      </c>
      <c r="B118" s="23">
        <v>854430</v>
      </c>
      <c r="C118" s="35"/>
      <c r="D118" s="17">
        <v>41908</v>
      </c>
    </row>
    <row r="119" spans="1:4">
      <c r="A119" s="22" t="s">
        <v>58</v>
      </c>
      <c r="B119" s="23">
        <v>800760</v>
      </c>
      <c r="C119" s="35"/>
      <c r="D119" s="17">
        <v>42276</v>
      </c>
    </row>
    <row r="120" spans="1:4">
      <c r="A120" s="22" t="s">
        <v>58</v>
      </c>
      <c r="B120" s="23">
        <v>919663</v>
      </c>
      <c r="C120" s="35"/>
      <c r="D120" s="17">
        <v>42192</v>
      </c>
    </row>
    <row r="121" spans="1:4">
      <c r="A121" s="22" t="s">
        <v>58</v>
      </c>
      <c r="B121" s="23">
        <v>939476</v>
      </c>
      <c r="C121" s="35"/>
      <c r="D121" s="17">
        <v>42219</v>
      </c>
    </row>
    <row r="122" spans="1:4">
      <c r="A122" s="22" t="s">
        <v>58</v>
      </c>
      <c r="B122" s="23">
        <v>959295</v>
      </c>
      <c r="C122" s="35"/>
      <c r="D122" s="17">
        <v>42192</v>
      </c>
    </row>
    <row r="123" spans="1:4">
      <c r="A123" s="22" t="s">
        <v>58</v>
      </c>
      <c r="B123" s="23">
        <v>964468</v>
      </c>
      <c r="C123" s="35"/>
      <c r="D123" s="17">
        <v>42194</v>
      </c>
    </row>
    <row r="124" spans="1:4">
      <c r="A124" s="22" t="s">
        <v>58</v>
      </c>
      <c r="B124" s="23">
        <v>351161</v>
      </c>
      <c r="C124" s="31"/>
      <c r="D124" s="17">
        <v>42702</v>
      </c>
    </row>
    <row r="125" spans="1:4">
      <c r="A125" s="22" t="s">
        <v>58</v>
      </c>
      <c r="B125" s="23">
        <v>351161</v>
      </c>
      <c r="C125" s="31" t="s">
        <v>59</v>
      </c>
      <c r="D125" s="17">
        <v>42730</v>
      </c>
    </row>
    <row r="126" spans="1:4">
      <c r="A126" s="22" t="s">
        <v>60</v>
      </c>
      <c r="B126" s="36">
        <v>6902610</v>
      </c>
      <c r="C126" s="31" t="s">
        <v>61</v>
      </c>
      <c r="D126" s="17">
        <v>42730</v>
      </c>
    </row>
    <row r="127" spans="1:4">
      <c r="A127" s="22" t="s">
        <v>60</v>
      </c>
      <c r="B127" s="36">
        <v>3382075</v>
      </c>
      <c r="C127" s="31" t="s">
        <v>62</v>
      </c>
      <c r="D127" s="17">
        <v>42730</v>
      </c>
    </row>
    <row r="128" spans="1:4">
      <c r="A128" s="22" t="s">
        <v>60</v>
      </c>
      <c r="B128" s="36">
        <v>1478040</v>
      </c>
      <c r="C128" s="31" t="s">
        <v>63</v>
      </c>
      <c r="D128" s="17">
        <v>42730</v>
      </c>
    </row>
    <row r="129" spans="1:4">
      <c r="A129" s="22" t="s">
        <v>52</v>
      </c>
      <c r="B129" s="23">
        <v>471390</v>
      </c>
      <c r="C129" s="31"/>
      <c r="D129" s="17">
        <v>42550</v>
      </c>
    </row>
    <row r="130" spans="1:4">
      <c r="A130" s="22" t="s">
        <v>52</v>
      </c>
      <c r="B130" s="23">
        <v>471390</v>
      </c>
      <c r="C130" s="35"/>
      <c r="D130" s="17">
        <v>41935</v>
      </c>
    </row>
    <row r="131" spans="1:4">
      <c r="A131" s="22" t="s">
        <v>52</v>
      </c>
      <c r="B131" s="23">
        <v>471390</v>
      </c>
      <c r="C131" s="35"/>
      <c r="D131" s="17">
        <v>41939</v>
      </c>
    </row>
    <row r="132" spans="1:4">
      <c r="A132" s="22" t="s">
        <v>58</v>
      </c>
      <c r="B132" s="23">
        <v>840396</v>
      </c>
      <c r="C132" s="35"/>
      <c r="D132" s="17">
        <v>41939</v>
      </c>
    </row>
    <row r="133" spans="1:4">
      <c r="A133" s="22" t="s">
        <v>52</v>
      </c>
      <c r="B133" s="23">
        <v>4766305</v>
      </c>
      <c r="C133" s="35"/>
      <c r="D133" s="17">
        <v>41955</v>
      </c>
    </row>
    <row r="134" spans="1:4">
      <c r="A134" s="22" t="s">
        <v>52</v>
      </c>
      <c r="B134" s="23">
        <v>471390</v>
      </c>
      <c r="C134" s="35"/>
      <c r="D134" s="17">
        <v>41942</v>
      </c>
    </row>
    <row r="135" spans="1:4">
      <c r="A135" s="22" t="s">
        <v>52</v>
      </c>
      <c r="B135" s="23">
        <v>515580</v>
      </c>
      <c r="C135" s="35"/>
      <c r="D135" s="17">
        <v>42193</v>
      </c>
    </row>
    <row r="136" spans="1:4">
      <c r="A136" s="22" t="s">
        <v>52</v>
      </c>
      <c r="B136" s="23">
        <v>515580</v>
      </c>
      <c r="C136" s="35"/>
      <c r="D136" s="17">
        <v>42193</v>
      </c>
    </row>
    <row r="137" spans="1:4">
      <c r="A137" s="22" t="s">
        <v>52</v>
      </c>
      <c r="B137" s="23">
        <v>471390</v>
      </c>
      <c r="C137" s="35"/>
      <c r="D137" s="17">
        <v>42194</v>
      </c>
    </row>
    <row r="138" spans="1:4">
      <c r="A138" s="22" t="s">
        <v>52</v>
      </c>
      <c r="B138" s="23">
        <v>471390</v>
      </c>
      <c r="C138" s="31"/>
      <c r="D138" s="17">
        <v>42194</v>
      </c>
    </row>
    <row r="139" spans="1:4">
      <c r="A139" s="22" t="s">
        <v>52</v>
      </c>
      <c r="B139" s="23">
        <v>515580</v>
      </c>
      <c r="C139" s="35"/>
      <c r="D139" s="17">
        <v>42216</v>
      </c>
    </row>
    <row r="140" spans="1:4">
      <c r="A140" s="22" t="s">
        <v>52</v>
      </c>
      <c r="B140" s="23">
        <v>515580</v>
      </c>
      <c r="C140" s="35"/>
      <c r="D140" s="17">
        <v>42241</v>
      </c>
    </row>
    <row r="141" spans="1:4">
      <c r="A141" s="22" t="s">
        <v>52</v>
      </c>
      <c r="B141" s="23">
        <v>515580</v>
      </c>
      <c r="C141" s="35"/>
      <c r="D141" s="17">
        <v>42243</v>
      </c>
    </row>
    <row r="142" spans="1:4">
      <c r="A142" s="22" t="s">
        <v>58</v>
      </c>
      <c r="B142" s="23">
        <v>345846</v>
      </c>
      <c r="C142" s="31"/>
      <c r="D142" s="17">
        <v>42550</v>
      </c>
    </row>
    <row r="143" spans="1:4">
      <c r="A143" s="22" t="s">
        <v>58</v>
      </c>
      <c r="B143" s="23">
        <v>345846</v>
      </c>
      <c r="C143" s="31"/>
      <c r="D143" s="17">
        <v>42550</v>
      </c>
    </row>
    <row r="144" spans="1:4">
      <c r="A144" s="22" t="s">
        <v>58</v>
      </c>
      <c r="B144" s="23">
        <v>350186</v>
      </c>
      <c r="C144" s="31"/>
      <c r="D144" s="17">
        <v>42550</v>
      </c>
    </row>
    <row r="145" spans="1:4">
      <c r="A145" s="22" t="s">
        <v>58</v>
      </c>
      <c r="B145" s="23">
        <v>345846</v>
      </c>
      <c r="C145" s="31"/>
      <c r="D145" s="17">
        <v>42552</v>
      </c>
    </row>
    <row r="146" spans="1:4">
      <c r="A146" s="22" t="s">
        <v>52</v>
      </c>
      <c r="B146" s="23">
        <v>515580</v>
      </c>
      <c r="C146" s="31"/>
      <c r="D146" s="17">
        <v>42552</v>
      </c>
    </row>
    <row r="147" spans="1:4">
      <c r="A147" s="22" t="s">
        <v>52</v>
      </c>
      <c r="B147" s="23">
        <v>515580</v>
      </c>
      <c r="C147" s="35"/>
      <c r="D147" s="17">
        <v>42555</v>
      </c>
    </row>
    <row r="148" spans="1:4">
      <c r="A148" s="22" t="s">
        <v>58</v>
      </c>
      <c r="B148" s="23">
        <v>350186</v>
      </c>
      <c r="C148" s="31"/>
      <c r="D148" s="17">
        <v>42590</v>
      </c>
    </row>
    <row r="149" spans="1:4">
      <c r="A149" s="22" t="s">
        <v>58</v>
      </c>
      <c r="B149" s="23">
        <v>350186</v>
      </c>
      <c r="C149" s="22"/>
      <c r="D149" s="17">
        <v>42590</v>
      </c>
    </row>
    <row r="150" spans="1:4">
      <c r="A150" s="22" t="s">
        <v>58</v>
      </c>
      <c r="B150" s="23">
        <v>351161</v>
      </c>
      <c r="C150" s="31"/>
      <c r="D150" s="17">
        <v>42590</v>
      </c>
    </row>
    <row r="151" spans="1:4">
      <c r="A151" s="22" t="s">
        <v>58</v>
      </c>
      <c r="B151" s="23">
        <v>351161</v>
      </c>
      <c r="C151" s="31"/>
      <c r="D151" s="17">
        <v>42590</v>
      </c>
    </row>
    <row r="152" spans="1:4">
      <c r="A152" s="22" t="s">
        <v>58</v>
      </c>
      <c r="B152" s="23">
        <v>351161</v>
      </c>
      <c r="C152" s="31"/>
      <c r="D152" s="17">
        <v>42590</v>
      </c>
    </row>
    <row r="153" spans="1:4">
      <c r="A153" s="22" t="s">
        <v>52</v>
      </c>
      <c r="B153" s="23">
        <v>515580</v>
      </c>
      <c r="C153" s="35"/>
      <c r="D153" s="17">
        <v>42590</v>
      </c>
    </row>
    <row r="154" spans="1:4">
      <c r="A154" s="22" t="s">
        <v>52</v>
      </c>
      <c r="B154" s="23">
        <v>515580</v>
      </c>
      <c r="C154" s="22"/>
      <c r="D154" s="17">
        <v>42590</v>
      </c>
    </row>
    <row r="155" spans="1:4">
      <c r="A155" s="22" t="s">
        <v>52</v>
      </c>
      <c r="B155" s="23">
        <v>515580</v>
      </c>
      <c r="C155" s="22"/>
      <c r="D155" s="17">
        <v>42590</v>
      </c>
    </row>
    <row r="156" spans="1:4">
      <c r="A156" s="22" t="s">
        <v>52</v>
      </c>
      <c r="B156" s="23">
        <v>515580</v>
      </c>
      <c r="C156" s="22"/>
      <c r="D156" s="17">
        <v>42590</v>
      </c>
    </row>
    <row r="157" spans="1:4">
      <c r="A157" s="22" t="s">
        <v>52</v>
      </c>
      <c r="B157" s="23">
        <v>515580</v>
      </c>
      <c r="C157" s="35" t="s">
        <v>64</v>
      </c>
      <c r="D157" s="17">
        <v>42703</v>
      </c>
    </row>
    <row r="158" spans="1:4">
      <c r="A158" s="22" t="s">
        <v>52</v>
      </c>
      <c r="B158" s="23">
        <v>515580</v>
      </c>
      <c r="C158" s="35"/>
      <c r="D158" s="17">
        <v>42703</v>
      </c>
    </row>
    <row r="159" spans="1:4">
      <c r="A159" s="22" t="s">
        <v>58</v>
      </c>
      <c r="B159" s="23">
        <v>351161</v>
      </c>
      <c r="C159" s="22"/>
      <c r="D159" s="17">
        <v>42705</v>
      </c>
    </row>
    <row r="160" spans="1:4">
      <c r="A160" s="22" t="s">
        <v>65</v>
      </c>
      <c r="B160" s="23">
        <v>24000</v>
      </c>
      <c r="C160" s="22"/>
      <c r="D160" s="17">
        <v>42706</v>
      </c>
    </row>
    <row r="161" spans="1:4">
      <c r="A161" s="22" t="s">
        <v>58</v>
      </c>
      <c r="B161" s="23">
        <v>351161</v>
      </c>
      <c r="C161" s="22"/>
      <c r="D161" s="17">
        <v>42711</v>
      </c>
    </row>
    <row r="162" spans="1:4">
      <c r="A162" s="22" t="s">
        <v>58</v>
      </c>
      <c r="B162" s="23">
        <v>351161</v>
      </c>
      <c r="C162" s="22"/>
      <c r="D162" s="17">
        <v>42711</v>
      </c>
    </row>
    <row r="163" spans="1:4">
      <c r="A163" s="14" t="s">
        <v>1011</v>
      </c>
      <c r="B163" s="15">
        <f>SUM(B164:B216)</f>
        <v>88184773.210000023</v>
      </c>
      <c r="C163" s="22"/>
      <c r="D163" s="17"/>
    </row>
    <row r="164" spans="1:4">
      <c r="A164" s="37" t="s">
        <v>5</v>
      </c>
      <c r="B164" s="19">
        <v>29500</v>
      </c>
      <c r="C164" s="38" t="s">
        <v>66</v>
      </c>
      <c r="D164" s="29">
        <v>42123</v>
      </c>
    </row>
    <row r="165" spans="1:4">
      <c r="A165" s="37" t="s">
        <v>67</v>
      </c>
      <c r="B165" s="19">
        <v>23600</v>
      </c>
      <c r="C165" s="38" t="s">
        <v>68</v>
      </c>
      <c r="D165" s="29">
        <v>42759</v>
      </c>
    </row>
    <row r="166" spans="1:4">
      <c r="A166" s="37" t="s">
        <v>69</v>
      </c>
      <c r="B166" s="19">
        <v>134520</v>
      </c>
      <c r="C166" s="37" t="s">
        <v>70</v>
      </c>
      <c r="D166" s="29">
        <v>42818</v>
      </c>
    </row>
    <row r="167" spans="1:4">
      <c r="A167" s="37" t="s">
        <v>71</v>
      </c>
      <c r="B167" s="19">
        <v>29500</v>
      </c>
      <c r="C167" s="38" t="s">
        <v>72</v>
      </c>
      <c r="D167" s="29">
        <v>42759</v>
      </c>
    </row>
    <row r="168" spans="1:4">
      <c r="A168" s="37" t="s">
        <v>73</v>
      </c>
      <c r="B168" s="19">
        <v>442500</v>
      </c>
      <c r="C168" s="38" t="s">
        <v>74</v>
      </c>
      <c r="D168" s="29">
        <v>42509</v>
      </c>
    </row>
    <row r="169" spans="1:4" ht="25.5">
      <c r="A169" s="37" t="s">
        <v>75</v>
      </c>
      <c r="B169" s="19">
        <v>354000</v>
      </c>
      <c r="C169" s="38" t="s">
        <v>76</v>
      </c>
      <c r="D169" s="29">
        <v>42768</v>
      </c>
    </row>
    <row r="170" spans="1:4">
      <c r="A170" s="37" t="s">
        <v>73</v>
      </c>
      <c r="B170" s="19">
        <v>147500</v>
      </c>
      <c r="C170" s="38" t="s">
        <v>77</v>
      </c>
      <c r="D170" s="29">
        <v>42576</v>
      </c>
    </row>
    <row r="171" spans="1:4">
      <c r="A171" s="37" t="s">
        <v>78</v>
      </c>
      <c r="B171" s="19">
        <v>18868264</v>
      </c>
      <c r="C171" s="38" t="s">
        <v>79</v>
      </c>
      <c r="D171" s="29">
        <v>42811</v>
      </c>
    </row>
    <row r="172" spans="1:4">
      <c r="A172" s="37" t="s">
        <v>78</v>
      </c>
      <c r="B172" s="19">
        <v>7609608.7800000003</v>
      </c>
      <c r="C172" s="39" t="s">
        <v>80</v>
      </c>
      <c r="D172" s="29">
        <v>42608</v>
      </c>
    </row>
    <row r="173" spans="1:4">
      <c r="A173" s="37" t="s">
        <v>81</v>
      </c>
      <c r="B173" s="19">
        <v>118264.32000000001</v>
      </c>
      <c r="C173" s="39" t="s">
        <v>82</v>
      </c>
      <c r="D173" s="29">
        <v>42608</v>
      </c>
    </row>
    <row r="174" spans="1:4" s="2" customFormat="1">
      <c r="A174" s="37" t="s">
        <v>81</v>
      </c>
      <c r="B174" s="19">
        <v>3450</v>
      </c>
      <c r="C174" s="39" t="s">
        <v>83</v>
      </c>
      <c r="D174" s="29">
        <v>42815</v>
      </c>
    </row>
    <row r="175" spans="1:4">
      <c r="A175" s="37" t="s">
        <v>84</v>
      </c>
      <c r="B175" s="19">
        <v>1298000</v>
      </c>
      <c r="C175" s="38" t="s">
        <v>85</v>
      </c>
      <c r="D175" s="29">
        <v>42717</v>
      </c>
    </row>
    <row r="176" spans="1:4">
      <c r="A176" s="37" t="s">
        <v>86</v>
      </c>
      <c r="B176" s="19">
        <v>4167310.32</v>
      </c>
      <c r="C176" s="38" t="s">
        <v>87</v>
      </c>
      <c r="D176" s="29">
        <v>42713</v>
      </c>
    </row>
    <row r="177" spans="1:4">
      <c r="A177" s="37" t="s">
        <v>73</v>
      </c>
      <c r="B177" s="19">
        <v>3540000.02</v>
      </c>
      <c r="C177" s="38" t="s">
        <v>88</v>
      </c>
      <c r="D177" s="29">
        <v>42730</v>
      </c>
    </row>
    <row r="178" spans="1:4">
      <c r="A178" s="37" t="s">
        <v>89</v>
      </c>
      <c r="B178" s="19">
        <v>3540000.02</v>
      </c>
      <c r="C178" s="38" t="s">
        <v>90</v>
      </c>
      <c r="D178" s="29">
        <v>42608</v>
      </c>
    </row>
    <row r="179" spans="1:4">
      <c r="A179" s="37" t="s">
        <v>91</v>
      </c>
      <c r="B179" s="19">
        <v>3835000</v>
      </c>
      <c r="C179" s="38" t="s">
        <v>92</v>
      </c>
      <c r="D179" s="29">
        <v>42768</v>
      </c>
    </row>
    <row r="180" spans="1:4">
      <c r="A180" s="37" t="s">
        <v>93</v>
      </c>
      <c r="B180" s="19">
        <v>236000</v>
      </c>
      <c r="C180" s="38" t="s">
        <v>94</v>
      </c>
      <c r="D180" s="29">
        <v>42685</v>
      </c>
    </row>
    <row r="181" spans="1:4">
      <c r="A181" s="37" t="s">
        <v>91</v>
      </c>
      <c r="B181" s="40">
        <v>3835000</v>
      </c>
      <c r="C181" s="38" t="s">
        <v>92</v>
      </c>
      <c r="D181" s="29">
        <v>42768</v>
      </c>
    </row>
    <row r="182" spans="1:4">
      <c r="A182" s="37" t="s">
        <v>89</v>
      </c>
      <c r="B182" s="40">
        <v>3540000.02</v>
      </c>
      <c r="C182" s="38" t="s">
        <v>90</v>
      </c>
      <c r="D182" s="29">
        <v>42768</v>
      </c>
    </row>
    <row r="183" spans="1:4" s="2" customFormat="1">
      <c r="A183" s="37" t="s">
        <v>95</v>
      </c>
      <c r="B183" s="40">
        <v>164869.6</v>
      </c>
      <c r="C183" s="38" t="s">
        <v>96</v>
      </c>
      <c r="D183" s="29">
        <v>42794</v>
      </c>
    </row>
    <row r="184" spans="1:4">
      <c r="A184" s="22" t="s">
        <v>97</v>
      </c>
      <c r="B184" s="36">
        <v>475426.56</v>
      </c>
      <c r="C184" s="41" t="s">
        <v>98</v>
      </c>
      <c r="D184" s="29">
        <v>42608</v>
      </c>
    </row>
    <row r="185" spans="1:4">
      <c r="A185" s="37" t="s">
        <v>99</v>
      </c>
      <c r="B185" s="40">
        <v>3835000</v>
      </c>
      <c r="C185" s="38" t="s">
        <v>100</v>
      </c>
      <c r="D185" s="29">
        <v>42723</v>
      </c>
    </row>
    <row r="186" spans="1:4">
      <c r="A186" s="37" t="s">
        <v>101</v>
      </c>
      <c r="B186" s="40">
        <v>2805450</v>
      </c>
      <c r="C186" s="38" t="s">
        <v>102</v>
      </c>
      <c r="D186" s="29">
        <v>42730</v>
      </c>
    </row>
    <row r="187" spans="1:4">
      <c r="A187" s="37" t="s">
        <v>91</v>
      </c>
      <c r="B187" s="40">
        <v>3527187.17</v>
      </c>
      <c r="C187" s="38" t="s">
        <v>103</v>
      </c>
      <c r="D187" s="29">
        <v>42730</v>
      </c>
    </row>
    <row r="188" spans="1:4">
      <c r="A188" s="37" t="s">
        <v>69</v>
      </c>
      <c r="B188" s="19">
        <v>7400</v>
      </c>
      <c r="C188" s="37" t="s">
        <v>104</v>
      </c>
      <c r="D188" s="29">
        <v>42458</v>
      </c>
    </row>
    <row r="189" spans="1:4">
      <c r="A189" s="37" t="s">
        <v>101</v>
      </c>
      <c r="B189" s="40">
        <v>2805450</v>
      </c>
      <c r="C189" s="38" t="s">
        <v>105</v>
      </c>
      <c r="D189" s="29">
        <v>42751</v>
      </c>
    </row>
    <row r="190" spans="1:4">
      <c r="A190" s="37" t="s">
        <v>106</v>
      </c>
      <c r="B190" s="40">
        <v>9098272</v>
      </c>
      <c r="C190" s="38" t="s">
        <v>107</v>
      </c>
      <c r="D190" s="29">
        <v>42767</v>
      </c>
    </row>
    <row r="191" spans="1:4">
      <c r="A191" s="37" t="s">
        <v>108</v>
      </c>
      <c r="B191" s="40">
        <v>4720000</v>
      </c>
      <c r="C191" s="38" t="s">
        <v>109</v>
      </c>
      <c r="D191" s="29">
        <v>42767</v>
      </c>
    </row>
    <row r="192" spans="1:4">
      <c r="A192" s="37" t="s">
        <v>99</v>
      </c>
      <c r="B192" s="40">
        <v>3835000</v>
      </c>
      <c r="C192" s="38" t="s">
        <v>110</v>
      </c>
      <c r="D192" s="29">
        <v>42768</v>
      </c>
    </row>
    <row r="193" spans="1:4">
      <c r="A193" s="37" t="s">
        <v>111</v>
      </c>
      <c r="B193" s="19">
        <v>35400</v>
      </c>
      <c r="C193" s="39" t="s">
        <v>112</v>
      </c>
      <c r="D193" s="29">
        <v>41878</v>
      </c>
    </row>
    <row r="194" spans="1:4">
      <c r="A194" s="37" t="s">
        <v>113</v>
      </c>
      <c r="B194" s="19">
        <v>23600</v>
      </c>
      <c r="C194" s="38" t="s">
        <v>114</v>
      </c>
      <c r="D194" s="29">
        <v>42307</v>
      </c>
    </row>
    <row r="195" spans="1:4">
      <c r="A195" s="37" t="s">
        <v>113</v>
      </c>
      <c r="B195" s="19">
        <v>23600</v>
      </c>
      <c r="C195" s="38" t="s">
        <v>115</v>
      </c>
      <c r="D195" s="29">
        <v>42308</v>
      </c>
    </row>
    <row r="196" spans="1:4">
      <c r="A196" s="37" t="s">
        <v>116</v>
      </c>
      <c r="B196" s="19">
        <v>14160</v>
      </c>
      <c r="C196" s="38" t="s">
        <v>117</v>
      </c>
      <c r="D196" s="29">
        <v>42320</v>
      </c>
    </row>
    <row r="197" spans="1:4">
      <c r="A197" s="37" t="s">
        <v>5</v>
      </c>
      <c r="B197" s="19">
        <v>29500</v>
      </c>
      <c r="C197" s="38" t="s">
        <v>118</v>
      </c>
      <c r="D197" s="29">
        <v>41963</v>
      </c>
    </row>
    <row r="198" spans="1:4">
      <c r="A198" s="37" t="s">
        <v>119</v>
      </c>
      <c r="B198" s="19">
        <v>29500</v>
      </c>
      <c r="C198" s="38" t="s">
        <v>120</v>
      </c>
      <c r="D198" s="29">
        <v>41963</v>
      </c>
    </row>
    <row r="199" spans="1:4">
      <c r="A199" s="37" t="s">
        <v>121</v>
      </c>
      <c r="B199" s="19">
        <v>17700</v>
      </c>
      <c r="C199" s="38" t="s">
        <v>122</v>
      </c>
      <c r="D199" s="29">
        <v>41963</v>
      </c>
    </row>
    <row r="200" spans="1:4">
      <c r="A200" s="37" t="s">
        <v>123</v>
      </c>
      <c r="B200" s="19">
        <v>35400</v>
      </c>
      <c r="C200" s="38" t="s">
        <v>124</v>
      </c>
      <c r="D200" s="29">
        <v>41968</v>
      </c>
    </row>
    <row r="201" spans="1:4">
      <c r="A201" s="37" t="s">
        <v>125</v>
      </c>
      <c r="B201" s="19">
        <v>23600</v>
      </c>
      <c r="C201" s="38" t="s">
        <v>126</v>
      </c>
      <c r="D201" s="29">
        <v>41975</v>
      </c>
    </row>
    <row r="202" spans="1:4">
      <c r="A202" s="37" t="s">
        <v>127</v>
      </c>
      <c r="B202" s="19">
        <v>11800</v>
      </c>
      <c r="C202" s="38" t="s">
        <v>128</v>
      </c>
      <c r="D202" s="29">
        <v>42153</v>
      </c>
    </row>
    <row r="203" spans="1:4">
      <c r="A203" s="37" t="s">
        <v>129</v>
      </c>
      <c r="B203" s="19">
        <v>11800</v>
      </c>
      <c r="C203" s="38" t="s">
        <v>130</v>
      </c>
      <c r="D203" s="29">
        <v>42222</v>
      </c>
    </row>
    <row r="204" spans="1:4">
      <c r="A204" s="37" t="s">
        <v>5</v>
      </c>
      <c r="B204" s="19">
        <v>29500</v>
      </c>
      <c r="C204" s="38" t="s">
        <v>131</v>
      </c>
      <c r="D204" s="29">
        <v>42135</v>
      </c>
    </row>
    <row r="205" spans="1:4">
      <c r="A205" s="37" t="s">
        <v>132</v>
      </c>
      <c r="B205" s="19">
        <v>11800</v>
      </c>
      <c r="C205" s="38" t="s">
        <v>133</v>
      </c>
      <c r="D205" s="29">
        <v>42178</v>
      </c>
    </row>
    <row r="206" spans="1:4">
      <c r="A206" s="37" t="s">
        <v>134</v>
      </c>
      <c r="B206" s="19">
        <v>35400</v>
      </c>
      <c r="C206" s="38" t="s">
        <v>135</v>
      </c>
      <c r="D206" s="29">
        <v>42223</v>
      </c>
    </row>
    <row r="207" spans="1:4">
      <c r="A207" s="37" t="s">
        <v>136</v>
      </c>
      <c r="B207" s="23">
        <v>295000</v>
      </c>
      <c r="C207" s="33" t="s">
        <v>137</v>
      </c>
      <c r="D207" s="17">
        <v>42551</v>
      </c>
    </row>
    <row r="208" spans="1:4">
      <c r="A208" s="37" t="s">
        <v>138</v>
      </c>
      <c r="B208" s="19">
        <v>295000</v>
      </c>
      <c r="C208" s="38" t="s">
        <v>139</v>
      </c>
      <c r="D208" s="29">
        <v>42556</v>
      </c>
    </row>
    <row r="209" spans="1:4">
      <c r="A209" s="37" t="s">
        <v>138</v>
      </c>
      <c r="B209" s="19">
        <v>295000</v>
      </c>
      <c r="C209" s="38" t="s">
        <v>140</v>
      </c>
      <c r="D209" s="29">
        <v>42585</v>
      </c>
    </row>
    <row r="210" spans="1:4">
      <c r="A210" s="37" t="s">
        <v>141</v>
      </c>
      <c r="B210" s="19">
        <v>23600</v>
      </c>
      <c r="C210" s="39" t="s">
        <v>142</v>
      </c>
      <c r="D210" s="29">
        <v>42621</v>
      </c>
    </row>
    <row r="211" spans="1:4">
      <c r="A211" s="37" t="s">
        <v>143</v>
      </c>
      <c r="B211" s="19">
        <v>123050.4</v>
      </c>
      <c r="C211" s="38" t="s">
        <v>144</v>
      </c>
      <c r="D211" s="29">
        <v>42683</v>
      </c>
    </row>
    <row r="212" spans="1:4">
      <c r="A212" s="37" t="s">
        <v>145</v>
      </c>
      <c r="B212" s="19">
        <v>236000</v>
      </c>
      <c r="C212" s="38" t="s">
        <v>146</v>
      </c>
      <c r="D212" s="29">
        <v>42685</v>
      </c>
    </row>
    <row r="213" spans="1:4">
      <c r="A213" s="37" t="s">
        <v>136</v>
      </c>
      <c r="B213" s="19">
        <v>590000</v>
      </c>
      <c r="C213" s="38" t="s">
        <v>147</v>
      </c>
      <c r="D213" s="29">
        <v>42685</v>
      </c>
    </row>
    <row r="214" spans="1:4">
      <c r="A214" s="37" t="s">
        <v>138</v>
      </c>
      <c r="B214" s="19">
        <v>590000</v>
      </c>
      <c r="C214" s="38" t="s">
        <v>148</v>
      </c>
      <c r="D214" s="29">
        <v>42685</v>
      </c>
    </row>
    <row r="215" spans="1:4">
      <c r="A215" s="37" t="s">
        <v>149</v>
      </c>
      <c r="B215" s="19">
        <v>826000</v>
      </c>
      <c r="C215" s="38" t="s">
        <v>150</v>
      </c>
      <c r="D215" s="29">
        <v>42685</v>
      </c>
    </row>
    <row r="216" spans="1:4">
      <c r="A216" s="37" t="s">
        <v>151</v>
      </c>
      <c r="B216" s="19">
        <v>1552290</v>
      </c>
      <c r="C216" s="38" t="s">
        <v>152</v>
      </c>
      <c r="D216" s="29">
        <v>42689</v>
      </c>
    </row>
    <row r="217" spans="1:4">
      <c r="A217" s="42" t="s">
        <v>1012</v>
      </c>
      <c r="B217" s="43">
        <f>SUM(B218:B231)</f>
        <v>34352759.830000006</v>
      </c>
      <c r="C217" s="33"/>
      <c r="D217" s="17"/>
    </row>
    <row r="218" spans="1:4">
      <c r="A218" s="22" t="s">
        <v>153</v>
      </c>
      <c r="B218" s="23">
        <v>266628.08</v>
      </c>
      <c r="C218" s="33" t="s">
        <v>142</v>
      </c>
      <c r="D218" s="17">
        <v>41969</v>
      </c>
    </row>
    <row r="219" spans="1:4">
      <c r="A219" s="22" t="s">
        <v>154</v>
      </c>
      <c r="B219" s="23">
        <v>52510</v>
      </c>
      <c r="C219" s="33" t="s">
        <v>142</v>
      </c>
      <c r="D219" s="17">
        <v>42094</v>
      </c>
    </row>
    <row r="220" spans="1:4">
      <c r="A220" s="22" t="s">
        <v>155</v>
      </c>
      <c r="B220" s="23">
        <v>618980</v>
      </c>
      <c r="C220" s="33" t="s">
        <v>156</v>
      </c>
      <c r="D220" s="17">
        <v>42809</v>
      </c>
    </row>
    <row r="221" spans="1:4">
      <c r="A221" s="37" t="s">
        <v>157</v>
      </c>
      <c r="B221" s="23">
        <v>3622375.8</v>
      </c>
      <c r="C221" s="33" t="s">
        <v>158</v>
      </c>
      <c r="D221" s="17">
        <v>42809</v>
      </c>
    </row>
    <row r="222" spans="1:4">
      <c r="A222" s="37" t="s">
        <v>157</v>
      </c>
      <c r="B222" s="23">
        <v>59000</v>
      </c>
      <c r="C222" s="33" t="s">
        <v>159</v>
      </c>
      <c r="D222" s="17">
        <v>42597</v>
      </c>
    </row>
    <row r="223" spans="1:4">
      <c r="A223" s="22" t="s">
        <v>160</v>
      </c>
      <c r="B223" s="23">
        <v>333800</v>
      </c>
      <c r="C223" s="33" t="s">
        <v>161</v>
      </c>
      <c r="D223" s="17">
        <v>42606</v>
      </c>
    </row>
    <row r="224" spans="1:4">
      <c r="A224" s="22" t="s">
        <v>97</v>
      </c>
      <c r="B224" s="23">
        <v>7129080</v>
      </c>
      <c r="C224" s="33" t="s">
        <v>162</v>
      </c>
      <c r="D224" s="17">
        <v>42606</v>
      </c>
    </row>
    <row r="225" spans="1:4">
      <c r="A225" s="22" t="s">
        <v>163</v>
      </c>
      <c r="B225" s="23">
        <v>2836800</v>
      </c>
      <c r="C225" s="33" t="s">
        <v>164</v>
      </c>
      <c r="D225" s="17">
        <v>42606</v>
      </c>
    </row>
    <row r="226" spans="1:4">
      <c r="A226" s="22" t="s">
        <v>97</v>
      </c>
      <c r="B226" s="23">
        <v>18578034.710000001</v>
      </c>
      <c r="C226" s="33" t="s">
        <v>165</v>
      </c>
      <c r="D226" s="17">
        <v>42606</v>
      </c>
    </row>
    <row r="227" spans="1:4">
      <c r="A227" s="22" t="s">
        <v>166</v>
      </c>
      <c r="B227" s="23">
        <v>567315</v>
      </c>
      <c r="C227" s="33" t="s">
        <v>165</v>
      </c>
      <c r="D227" s="17">
        <v>42606</v>
      </c>
    </row>
    <row r="228" spans="1:4">
      <c r="A228" s="22" t="s">
        <v>167</v>
      </c>
      <c r="B228" s="23">
        <f>+(17700+59726)*1.18</f>
        <v>91362.68</v>
      </c>
      <c r="C228" s="33" t="s">
        <v>168</v>
      </c>
      <c r="D228" s="17">
        <v>42431</v>
      </c>
    </row>
    <row r="229" spans="1:4">
      <c r="A229" s="22" t="s">
        <v>169</v>
      </c>
      <c r="B229" s="23">
        <v>58144.5</v>
      </c>
      <c r="C229" s="33" t="s">
        <v>170</v>
      </c>
      <c r="D229" s="17">
        <v>42562</v>
      </c>
    </row>
    <row r="230" spans="1:4">
      <c r="A230" s="22" t="s">
        <v>169</v>
      </c>
      <c r="B230" s="23">
        <v>59726.879999999997</v>
      </c>
      <c r="C230" s="33" t="s">
        <v>171</v>
      </c>
      <c r="D230" s="17">
        <v>42563</v>
      </c>
    </row>
    <row r="231" spans="1:4" ht="25.5">
      <c r="A231" s="22" t="s">
        <v>172</v>
      </c>
      <c r="B231" s="23">
        <f>66951*1.18</f>
        <v>79002.179999999993</v>
      </c>
      <c r="C231" s="33" t="s">
        <v>173</v>
      </c>
      <c r="D231" s="17">
        <v>42585</v>
      </c>
    </row>
    <row r="232" spans="1:4">
      <c r="A232" s="14" t="s">
        <v>174</v>
      </c>
      <c r="B232" s="15">
        <f>SUM(B233:B233)</f>
        <v>1113900</v>
      </c>
      <c r="C232" s="24"/>
      <c r="D232" s="25"/>
    </row>
    <row r="233" spans="1:4">
      <c r="A233" s="22" t="s">
        <v>0</v>
      </c>
      <c r="B233" s="23">
        <v>1113900</v>
      </c>
      <c r="C233" s="33" t="s">
        <v>175</v>
      </c>
      <c r="D233" s="17">
        <v>42241</v>
      </c>
    </row>
    <row r="234" spans="1:4">
      <c r="A234" s="14" t="s">
        <v>176</v>
      </c>
      <c r="B234" s="15">
        <f>SUM(B235:B235)</f>
        <v>1262097.23</v>
      </c>
      <c r="C234" s="24"/>
      <c r="D234" s="25"/>
    </row>
    <row r="235" spans="1:4">
      <c r="A235" s="22" t="s">
        <v>177</v>
      </c>
      <c r="B235" s="23">
        <v>1262097.23</v>
      </c>
      <c r="C235" s="33" t="s">
        <v>178</v>
      </c>
      <c r="D235" s="17">
        <v>42269</v>
      </c>
    </row>
    <row r="236" spans="1:4">
      <c r="A236" s="14" t="s">
        <v>179</v>
      </c>
      <c r="B236" s="15">
        <f>SUM(B237:B241)</f>
        <v>388384.94000000006</v>
      </c>
      <c r="C236" s="33"/>
      <c r="D236" s="17"/>
    </row>
    <row r="237" spans="1:4">
      <c r="A237" s="44" t="s">
        <v>180</v>
      </c>
      <c r="B237" s="23">
        <f>1000*1.18</f>
        <v>1180</v>
      </c>
      <c r="C237" s="16" t="s">
        <v>181</v>
      </c>
      <c r="D237" s="17">
        <v>42583</v>
      </c>
    </row>
    <row r="238" spans="1:4">
      <c r="A238" s="22" t="s">
        <v>182</v>
      </c>
      <c r="B238" s="23">
        <v>263598.03000000003</v>
      </c>
      <c r="C238" s="33" t="s">
        <v>183</v>
      </c>
      <c r="D238" s="17">
        <v>42584</v>
      </c>
    </row>
    <row r="239" spans="1:4" ht="25.5">
      <c r="A239" s="22" t="s">
        <v>0</v>
      </c>
      <c r="B239" s="36">
        <v>69850</v>
      </c>
      <c r="C239" s="38" t="s">
        <v>184</v>
      </c>
      <c r="D239" s="45">
        <v>42782</v>
      </c>
    </row>
    <row r="240" spans="1:4" s="1" customFormat="1">
      <c r="A240" s="37" t="s">
        <v>185</v>
      </c>
      <c r="B240" s="23">
        <f>500*1.18</f>
        <v>590</v>
      </c>
      <c r="C240" s="38" t="s">
        <v>186</v>
      </c>
      <c r="D240" s="45">
        <v>42242</v>
      </c>
    </row>
    <row r="241" spans="1:4">
      <c r="A241" s="22" t="s">
        <v>187</v>
      </c>
      <c r="B241" s="23">
        <v>53166.91</v>
      </c>
      <c r="C241" s="33" t="s">
        <v>188</v>
      </c>
      <c r="D241" s="17">
        <v>42340</v>
      </c>
    </row>
    <row r="242" spans="1:4">
      <c r="A242" s="14" t="s">
        <v>189</v>
      </c>
      <c r="B242" s="15">
        <f>SUM(B243:B257)</f>
        <v>1195995.1399999999</v>
      </c>
      <c r="C242" s="33"/>
      <c r="D242" s="33"/>
    </row>
    <row r="243" spans="1:4" s="1" customFormat="1">
      <c r="A243" s="22" t="s">
        <v>190</v>
      </c>
      <c r="B243" s="23">
        <v>15000</v>
      </c>
      <c r="C243" s="33" t="s">
        <v>191</v>
      </c>
      <c r="D243" s="17">
        <v>42444</v>
      </c>
    </row>
    <row r="244" spans="1:4" ht="25.5">
      <c r="A244" s="22" t="s">
        <v>192</v>
      </c>
      <c r="B244" s="23">
        <f>800*1.18</f>
        <v>944</v>
      </c>
      <c r="C244" s="33" t="s">
        <v>193</v>
      </c>
      <c r="D244" s="17">
        <v>41672</v>
      </c>
    </row>
    <row r="245" spans="1:4">
      <c r="A245" s="22" t="s">
        <v>192</v>
      </c>
      <c r="B245" s="23">
        <v>103934.39999999999</v>
      </c>
      <c r="C245" s="46" t="s">
        <v>194</v>
      </c>
      <c r="D245" s="45">
        <v>41925</v>
      </c>
    </row>
    <row r="246" spans="1:4">
      <c r="A246" s="44" t="s">
        <v>180</v>
      </c>
      <c r="B246" s="23">
        <v>1180</v>
      </c>
      <c r="C246" s="33" t="s">
        <v>195</v>
      </c>
      <c r="D246" s="17">
        <v>42431</v>
      </c>
    </row>
    <row r="247" spans="1:4">
      <c r="A247" s="44" t="s">
        <v>180</v>
      </c>
      <c r="B247" s="23">
        <f>1000*1.18</f>
        <v>1180</v>
      </c>
      <c r="C247" s="33" t="s">
        <v>196</v>
      </c>
      <c r="D247" s="17">
        <v>42556</v>
      </c>
    </row>
    <row r="248" spans="1:4">
      <c r="A248" s="44" t="s">
        <v>180</v>
      </c>
      <c r="B248" s="23">
        <v>1180</v>
      </c>
      <c r="C248" s="33" t="s">
        <v>197</v>
      </c>
      <c r="D248" s="17">
        <v>42643</v>
      </c>
    </row>
    <row r="249" spans="1:4">
      <c r="A249" s="22" t="s">
        <v>198</v>
      </c>
      <c r="B249" s="23">
        <v>10000</v>
      </c>
      <c r="C249" s="33" t="s">
        <v>199</v>
      </c>
      <c r="D249" s="17">
        <v>42704</v>
      </c>
    </row>
    <row r="250" spans="1:4">
      <c r="A250" s="22" t="s">
        <v>198</v>
      </c>
      <c r="B250" s="23">
        <v>684000</v>
      </c>
      <c r="C250" s="33" t="s">
        <v>200</v>
      </c>
      <c r="D250" s="17">
        <v>42502</v>
      </c>
    </row>
    <row r="251" spans="1:4">
      <c r="A251" s="37" t="s">
        <v>201</v>
      </c>
      <c r="B251" s="23">
        <v>590</v>
      </c>
      <c r="C251" s="38" t="s">
        <v>202</v>
      </c>
      <c r="D251" s="45">
        <v>42646</v>
      </c>
    </row>
    <row r="252" spans="1:4" ht="25.5">
      <c r="A252" s="22" t="s">
        <v>203</v>
      </c>
      <c r="B252" s="23">
        <f>5000*1.18</f>
        <v>5900</v>
      </c>
      <c r="C252" s="33" t="s">
        <v>204</v>
      </c>
      <c r="D252" s="17">
        <v>42586</v>
      </c>
    </row>
    <row r="253" spans="1:4">
      <c r="A253" s="37" t="s">
        <v>185</v>
      </c>
      <c r="B253" s="23">
        <v>700</v>
      </c>
      <c r="C253" s="38" t="s">
        <v>205</v>
      </c>
      <c r="D253" s="45">
        <v>42152</v>
      </c>
    </row>
    <row r="254" spans="1:4">
      <c r="A254" s="37" t="s">
        <v>185</v>
      </c>
      <c r="B254" s="23">
        <f>2000*1.18</f>
        <v>2360</v>
      </c>
      <c r="C254" s="33" t="s">
        <v>206</v>
      </c>
      <c r="D254" s="17">
        <v>42166</v>
      </c>
    </row>
    <row r="255" spans="1:4">
      <c r="A255" s="22" t="s">
        <v>190</v>
      </c>
      <c r="B255" s="23">
        <v>364000</v>
      </c>
      <c r="C255" s="33" t="s">
        <v>207</v>
      </c>
      <c r="D255" s="17">
        <v>42444</v>
      </c>
    </row>
    <row r="256" spans="1:4" ht="25.5">
      <c r="A256" s="18" t="s">
        <v>208</v>
      </c>
      <c r="B256" s="19">
        <v>4436.74</v>
      </c>
      <c r="C256" s="38" t="s">
        <v>209</v>
      </c>
      <c r="D256" s="29">
        <v>42458</v>
      </c>
    </row>
    <row r="257" spans="1:4">
      <c r="A257" s="22" t="s">
        <v>210</v>
      </c>
      <c r="B257" s="23">
        <f>500*1.18</f>
        <v>590</v>
      </c>
      <c r="C257" s="33" t="s">
        <v>211</v>
      </c>
      <c r="D257" s="17">
        <v>42493</v>
      </c>
    </row>
    <row r="258" spans="1:4">
      <c r="A258" s="14" t="s">
        <v>212</v>
      </c>
      <c r="B258" s="15">
        <f>SUM(B259)</f>
        <v>93273.61</v>
      </c>
      <c r="C258" s="38"/>
      <c r="D258" s="45"/>
    </row>
    <row r="259" spans="1:4">
      <c r="A259" s="47" t="s">
        <v>213</v>
      </c>
      <c r="B259" s="23">
        <v>93273.61</v>
      </c>
      <c r="C259" s="33" t="s">
        <v>214</v>
      </c>
      <c r="D259" s="17">
        <v>42759</v>
      </c>
    </row>
    <row r="260" spans="1:4">
      <c r="A260" s="14" t="s">
        <v>215</v>
      </c>
      <c r="B260" s="15">
        <f>SUM(B261)</f>
        <v>179536.05</v>
      </c>
      <c r="C260" s="33"/>
      <c r="D260" s="17"/>
    </row>
    <row r="261" spans="1:4">
      <c r="A261" s="22" t="s">
        <v>216</v>
      </c>
      <c r="B261" s="23">
        <v>179536.05</v>
      </c>
      <c r="C261" s="33" t="s">
        <v>217</v>
      </c>
      <c r="D261" s="17">
        <v>42557</v>
      </c>
    </row>
    <row r="262" spans="1:4" ht="25.5">
      <c r="A262" s="14" t="s">
        <v>218</v>
      </c>
      <c r="B262" s="15">
        <f>SUM(B263:B283)</f>
        <v>8414268.1700000018</v>
      </c>
      <c r="C262" s="33"/>
      <c r="D262" s="17"/>
    </row>
    <row r="263" spans="1:4">
      <c r="A263" s="22" t="s">
        <v>190</v>
      </c>
      <c r="B263" s="23">
        <v>23000</v>
      </c>
      <c r="C263" s="33" t="s">
        <v>219</v>
      </c>
      <c r="D263" s="17">
        <v>41964</v>
      </c>
    </row>
    <row r="264" spans="1:4">
      <c r="A264" s="48" t="s">
        <v>220</v>
      </c>
      <c r="B264" s="23">
        <v>16048</v>
      </c>
      <c r="C264" s="33" t="s">
        <v>221</v>
      </c>
      <c r="D264" s="17">
        <v>42437</v>
      </c>
    </row>
    <row r="265" spans="1:4">
      <c r="A265" s="48" t="s">
        <v>222</v>
      </c>
      <c r="B265" s="36">
        <v>25700</v>
      </c>
      <c r="C265" s="33" t="s">
        <v>223</v>
      </c>
      <c r="D265" s="17">
        <v>42669</v>
      </c>
    </row>
    <row r="266" spans="1:4">
      <c r="A266" s="48" t="s">
        <v>224</v>
      </c>
      <c r="B266" s="23">
        <v>77242.960000000006</v>
      </c>
      <c r="C266" s="33" t="s">
        <v>225</v>
      </c>
      <c r="D266" s="17">
        <v>42567</v>
      </c>
    </row>
    <row r="267" spans="1:4">
      <c r="A267" s="48" t="s">
        <v>224</v>
      </c>
      <c r="B267" s="23">
        <v>243963.35</v>
      </c>
      <c r="C267" s="33" t="s">
        <v>226</v>
      </c>
      <c r="D267" s="17">
        <v>42437</v>
      </c>
    </row>
    <row r="268" spans="1:4">
      <c r="A268" s="48" t="s">
        <v>227</v>
      </c>
      <c r="B268" s="23">
        <v>798812.8</v>
      </c>
      <c r="C268" s="33" t="s">
        <v>228</v>
      </c>
      <c r="D268" s="17">
        <v>42818</v>
      </c>
    </row>
    <row r="269" spans="1:4">
      <c r="A269" s="48" t="s">
        <v>227</v>
      </c>
      <c r="B269" s="23">
        <v>157300</v>
      </c>
      <c r="C269" s="33" t="s">
        <v>229</v>
      </c>
      <c r="D269" s="17">
        <v>42818</v>
      </c>
    </row>
    <row r="270" spans="1:4">
      <c r="A270" s="22" t="s">
        <v>190</v>
      </c>
      <c r="B270" s="23">
        <v>84000</v>
      </c>
      <c r="C270" s="33" t="s">
        <v>230</v>
      </c>
      <c r="D270" s="17">
        <v>42439</v>
      </c>
    </row>
    <row r="271" spans="1:4">
      <c r="A271" s="22" t="s">
        <v>190</v>
      </c>
      <c r="B271" s="23">
        <v>326400</v>
      </c>
      <c r="C271" s="33" t="s">
        <v>231</v>
      </c>
      <c r="D271" s="17">
        <v>42444</v>
      </c>
    </row>
    <row r="272" spans="1:4">
      <c r="A272" s="22" t="s">
        <v>190</v>
      </c>
      <c r="B272" s="23">
        <v>384000</v>
      </c>
      <c r="C272" s="33" t="s">
        <v>232</v>
      </c>
      <c r="D272" s="17">
        <v>42444</v>
      </c>
    </row>
    <row r="273" spans="1:4">
      <c r="A273" s="22" t="s">
        <v>190</v>
      </c>
      <c r="B273" s="23">
        <v>340000</v>
      </c>
      <c r="C273" s="33" t="s">
        <v>233</v>
      </c>
      <c r="D273" s="17">
        <v>42444</v>
      </c>
    </row>
    <row r="274" spans="1:4">
      <c r="A274" s="22" t="s">
        <v>190</v>
      </c>
      <c r="B274" s="23">
        <v>15000</v>
      </c>
      <c r="C274" s="16" t="s">
        <v>234</v>
      </c>
      <c r="D274" s="17">
        <v>42444</v>
      </c>
    </row>
    <row r="275" spans="1:4">
      <c r="A275" s="22" t="s">
        <v>190</v>
      </c>
      <c r="B275" s="23">
        <v>23000</v>
      </c>
      <c r="C275" s="22" t="s">
        <v>235</v>
      </c>
      <c r="D275" s="17">
        <v>42411</v>
      </c>
    </row>
    <row r="276" spans="1:4">
      <c r="A276" s="22" t="s">
        <v>236</v>
      </c>
      <c r="B276" s="23">
        <v>160316.84</v>
      </c>
      <c r="C276" s="22" t="s">
        <v>237</v>
      </c>
      <c r="D276" s="17">
        <v>42705</v>
      </c>
    </row>
    <row r="277" spans="1:4">
      <c r="A277" s="48" t="s">
        <v>224</v>
      </c>
      <c r="B277" s="23">
        <v>77242.960000000006</v>
      </c>
      <c r="C277" s="33" t="s">
        <v>238</v>
      </c>
      <c r="D277" s="17">
        <v>42445</v>
      </c>
    </row>
    <row r="278" spans="1:4">
      <c r="A278" s="48" t="s">
        <v>224</v>
      </c>
      <c r="B278" s="23">
        <v>609907.06999999995</v>
      </c>
      <c r="C278" s="33" t="s">
        <v>239</v>
      </c>
      <c r="D278" s="17">
        <v>42541</v>
      </c>
    </row>
    <row r="279" spans="1:4">
      <c r="A279" s="48" t="s">
        <v>240</v>
      </c>
      <c r="B279" s="23">
        <v>104399.91</v>
      </c>
      <c r="C279" s="33" t="s">
        <v>241</v>
      </c>
      <c r="D279" s="17">
        <v>42542</v>
      </c>
    </row>
    <row r="280" spans="1:4">
      <c r="A280" s="22" t="s">
        <v>242</v>
      </c>
      <c r="B280" s="23">
        <v>1763628</v>
      </c>
      <c r="C280" s="33" t="s">
        <v>243</v>
      </c>
      <c r="D280" s="17">
        <v>42548</v>
      </c>
    </row>
    <row r="281" spans="1:4">
      <c r="A281" s="48" t="s">
        <v>240</v>
      </c>
      <c r="B281" s="49">
        <v>129000.08</v>
      </c>
      <c r="C281" s="50" t="s">
        <v>244</v>
      </c>
      <c r="D281" s="17">
        <v>42606</v>
      </c>
    </row>
    <row r="282" spans="1:4">
      <c r="A282" s="48" t="s">
        <v>245</v>
      </c>
      <c r="B282" s="23">
        <v>2843260.2</v>
      </c>
      <c r="C282" s="33" t="s">
        <v>246</v>
      </c>
      <c r="D282" s="17">
        <v>42685</v>
      </c>
    </row>
    <row r="283" spans="1:4">
      <c r="A283" s="48" t="s">
        <v>220</v>
      </c>
      <c r="B283" s="23">
        <v>212046</v>
      </c>
      <c r="C283" s="33" t="s">
        <v>247</v>
      </c>
      <c r="D283" s="17">
        <v>42759</v>
      </c>
    </row>
    <row r="284" spans="1:4">
      <c r="A284" s="14" t="s">
        <v>248</v>
      </c>
      <c r="B284" s="15">
        <f>SUM(B285:B331)</f>
        <v>2585035.81</v>
      </c>
      <c r="C284" s="33"/>
      <c r="D284" s="17"/>
    </row>
    <row r="285" spans="1:4" ht="25.5">
      <c r="A285" s="22" t="s">
        <v>192</v>
      </c>
      <c r="B285" s="23">
        <f>15400*1.18</f>
        <v>18172</v>
      </c>
      <c r="C285" s="33" t="s">
        <v>193</v>
      </c>
      <c r="D285" s="17">
        <v>41672</v>
      </c>
    </row>
    <row r="286" spans="1:4">
      <c r="A286" s="48" t="s">
        <v>249</v>
      </c>
      <c r="B286" s="19">
        <v>31822.02</v>
      </c>
      <c r="C286" s="38" t="s">
        <v>250</v>
      </c>
      <c r="D286" s="29">
        <v>42117</v>
      </c>
    </row>
    <row r="287" spans="1:4" ht="25.5">
      <c r="A287" s="22" t="s">
        <v>251</v>
      </c>
      <c r="B287" s="23">
        <f>52850*1.18</f>
        <v>62363</v>
      </c>
      <c r="C287" s="33" t="s">
        <v>252</v>
      </c>
      <c r="D287" s="51">
        <v>42417</v>
      </c>
    </row>
    <row r="288" spans="1:4">
      <c r="A288" s="37" t="s">
        <v>185</v>
      </c>
      <c r="B288" s="23">
        <f>62325*1.18</f>
        <v>73543.5</v>
      </c>
      <c r="C288" s="33" t="s">
        <v>253</v>
      </c>
      <c r="D288" s="17">
        <v>42436</v>
      </c>
    </row>
    <row r="289" spans="1:4">
      <c r="A289" s="37" t="s">
        <v>254</v>
      </c>
      <c r="B289" s="23">
        <v>4602</v>
      </c>
      <c r="C289" s="33" t="s">
        <v>255</v>
      </c>
      <c r="D289" s="17">
        <v>42815</v>
      </c>
    </row>
    <row r="290" spans="1:4">
      <c r="A290" s="44" t="s">
        <v>256</v>
      </c>
      <c r="B290" s="36">
        <v>88500</v>
      </c>
      <c r="C290" s="41" t="s">
        <v>257</v>
      </c>
      <c r="D290" s="17">
        <v>42803</v>
      </c>
    </row>
    <row r="291" spans="1:4" ht="25.5">
      <c r="A291" s="44" t="s">
        <v>180</v>
      </c>
      <c r="B291" s="23">
        <v>8112.5</v>
      </c>
      <c r="C291" s="33" t="s">
        <v>258</v>
      </c>
      <c r="D291" s="17">
        <v>42643</v>
      </c>
    </row>
    <row r="292" spans="1:4">
      <c r="A292" s="37" t="s">
        <v>259</v>
      </c>
      <c r="B292" s="23">
        <f>6410*1.18</f>
        <v>7563.7999999999993</v>
      </c>
      <c r="C292" s="33" t="s">
        <v>260</v>
      </c>
      <c r="D292" s="17">
        <v>42510</v>
      </c>
    </row>
    <row r="293" spans="1:4">
      <c r="A293" s="37" t="s">
        <v>261</v>
      </c>
      <c r="B293" s="23">
        <v>62325</v>
      </c>
      <c r="C293" s="16" t="s">
        <v>262</v>
      </c>
      <c r="D293" s="45">
        <v>42436</v>
      </c>
    </row>
    <row r="294" spans="1:4" ht="25.5">
      <c r="A294" s="22" t="s">
        <v>263</v>
      </c>
      <c r="B294" s="23">
        <f>82775*1.18</f>
        <v>97674.5</v>
      </c>
      <c r="C294" s="33" t="s">
        <v>264</v>
      </c>
      <c r="D294" s="17">
        <v>42583</v>
      </c>
    </row>
    <row r="295" spans="1:4">
      <c r="A295" s="22" t="s">
        <v>263</v>
      </c>
      <c r="B295" s="23">
        <f>9100*1.18</f>
        <v>10738</v>
      </c>
      <c r="C295" s="38" t="s">
        <v>265</v>
      </c>
      <c r="D295" s="45">
        <v>42538</v>
      </c>
    </row>
    <row r="296" spans="1:4">
      <c r="A296" s="37" t="s">
        <v>201</v>
      </c>
      <c r="B296" s="23">
        <v>1180</v>
      </c>
      <c r="C296" s="38" t="s">
        <v>202</v>
      </c>
      <c r="D296" s="45">
        <v>42646</v>
      </c>
    </row>
    <row r="297" spans="1:4" ht="25.5">
      <c r="A297" s="22" t="s">
        <v>203</v>
      </c>
      <c r="B297" s="23">
        <f>77000*1.18</f>
        <v>90860</v>
      </c>
      <c r="C297" s="33" t="s">
        <v>204</v>
      </c>
      <c r="D297" s="17">
        <v>42586</v>
      </c>
    </row>
    <row r="298" spans="1:4">
      <c r="A298" s="44" t="s">
        <v>180</v>
      </c>
      <c r="B298" s="23">
        <f>7625*1.18</f>
        <v>8997.5</v>
      </c>
      <c r="C298" s="16" t="s">
        <v>181</v>
      </c>
      <c r="D298" s="17">
        <v>42583</v>
      </c>
    </row>
    <row r="299" spans="1:4">
      <c r="A299" s="44" t="s">
        <v>180</v>
      </c>
      <c r="B299" s="23">
        <f>8750*1.18</f>
        <v>10325</v>
      </c>
      <c r="C299" s="33" t="s">
        <v>266</v>
      </c>
      <c r="D299" s="17">
        <v>42556</v>
      </c>
    </row>
    <row r="300" spans="1:4">
      <c r="A300" s="37" t="s">
        <v>267</v>
      </c>
      <c r="B300" s="23">
        <v>68794</v>
      </c>
      <c r="C300" s="33" t="s">
        <v>268</v>
      </c>
      <c r="D300" s="17">
        <v>42769</v>
      </c>
    </row>
    <row r="301" spans="1:4">
      <c r="A301" s="37" t="s">
        <v>267</v>
      </c>
      <c r="B301" s="36">
        <v>84252</v>
      </c>
      <c r="C301" s="38" t="s">
        <v>269</v>
      </c>
      <c r="D301" s="45">
        <v>42801</v>
      </c>
    </row>
    <row r="302" spans="1:4" ht="25.5">
      <c r="A302" s="37" t="s">
        <v>270</v>
      </c>
      <c r="B302" s="36">
        <v>5500</v>
      </c>
      <c r="C302" s="38" t="s">
        <v>271</v>
      </c>
      <c r="D302" s="45">
        <v>42828</v>
      </c>
    </row>
    <row r="303" spans="1:4">
      <c r="A303" s="37" t="s">
        <v>270</v>
      </c>
      <c r="B303" s="36">
        <v>133858.6</v>
      </c>
      <c r="C303" s="38" t="s">
        <v>272</v>
      </c>
      <c r="D303" s="45">
        <v>42808</v>
      </c>
    </row>
    <row r="304" spans="1:4">
      <c r="A304" s="22" t="s">
        <v>273</v>
      </c>
      <c r="B304" s="36">
        <v>492060</v>
      </c>
      <c r="C304" s="33" t="s">
        <v>274</v>
      </c>
      <c r="D304" s="17">
        <v>42730</v>
      </c>
    </row>
    <row r="305" spans="1:4">
      <c r="A305" s="22" t="s">
        <v>275</v>
      </c>
      <c r="B305" s="23">
        <v>10000</v>
      </c>
      <c r="C305" s="33" t="s">
        <v>276</v>
      </c>
      <c r="D305" s="17">
        <v>41939</v>
      </c>
    </row>
    <row r="306" spans="1:4">
      <c r="A306" s="37" t="s">
        <v>185</v>
      </c>
      <c r="B306" s="23">
        <v>4250</v>
      </c>
      <c r="C306" s="38" t="s">
        <v>205</v>
      </c>
      <c r="D306" s="45">
        <v>42152</v>
      </c>
    </row>
    <row r="307" spans="1:4">
      <c r="A307" s="37" t="s">
        <v>185</v>
      </c>
      <c r="B307" s="23">
        <v>11800</v>
      </c>
      <c r="C307" s="16" t="s">
        <v>277</v>
      </c>
      <c r="D307" s="17">
        <v>42234</v>
      </c>
    </row>
    <row r="308" spans="1:4">
      <c r="A308" s="37" t="s">
        <v>185</v>
      </c>
      <c r="B308" s="23">
        <f>3700*1.18</f>
        <v>4366</v>
      </c>
      <c r="C308" s="38" t="s">
        <v>186</v>
      </c>
      <c r="D308" s="45">
        <v>42242</v>
      </c>
    </row>
    <row r="309" spans="1:4">
      <c r="A309" s="22" t="s">
        <v>278</v>
      </c>
      <c r="B309" s="23">
        <v>14750</v>
      </c>
      <c r="C309" s="33" t="s">
        <v>279</v>
      </c>
      <c r="D309" s="17">
        <v>42290</v>
      </c>
    </row>
    <row r="310" spans="1:4">
      <c r="A310" s="37" t="s">
        <v>280</v>
      </c>
      <c r="B310" s="23">
        <v>5546</v>
      </c>
      <c r="C310" s="38" t="s">
        <v>281</v>
      </c>
      <c r="D310" s="45">
        <v>42306</v>
      </c>
    </row>
    <row r="311" spans="1:4">
      <c r="A311" s="37" t="s">
        <v>185</v>
      </c>
      <c r="B311" s="23">
        <f>32957*1.18</f>
        <v>38889.259999999995</v>
      </c>
      <c r="C311" s="33" t="s">
        <v>282</v>
      </c>
      <c r="D311" s="17">
        <v>42432</v>
      </c>
    </row>
    <row r="312" spans="1:4" ht="25.5">
      <c r="A312" s="26" t="s">
        <v>208</v>
      </c>
      <c r="B312" s="19">
        <v>870644.26</v>
      </c>
      <c r="C312" s="38" t="s">
        <v>209</v>
      </c>
      <c r="D312" s="29">
        <v>42458</v>
      </c>
    </row>
    <row r="313" spans="1:4">
      <c r="A313" s="22" t="s">
        <v>210</v>
      </c>
      <c r="B313" s="23">
        <f>1000*1.18</f>
        <v>1180</v>
      </c>
      <c r="C313" s="33" t="s">
        <v>211</v>
      </c>
      <c r="D313" s="17">
        <v>42493</v>
      </c>
    </row>
    <row r="314" spans="1:4" ht="25.5">
      <c r="A314" s="22" t="s">
        <v>283</v>
      </c>
      <c r="B314" s="23">
        <f>7800*1.18</f>
        <v>9204</v>
      </c>
      <c r="C314" s="33" t="s">
        <v>284</v>
      </c>
      <c r="D314" s="17">
        <v>42513</v>
      </c>
    </row>
    <row r="315" spans="1:4">
      <c r="A315" s="22" t="s">
        <v>283</v>
      </c>
      <c r="B315" s="23">
        <f>3800*1.18</f>
        <v>4484</v>
      </c>
      <c r="C315" s="33" t="s">
        <v>285</v>
      </c>
      <c r="D315" s="17">
        <v>42527</v>
      </c>
    </row>
    <row r="316" spans="1:4">
      <c r="A316" s="22" t="s">
        <v>283</v>
      </c>
      <c r="B316" s="23">
        <f>8900*1.18</f>
        <v>10502</v>
      </c>
      <c r="C316" s="33" t="s">
        <v>286</v>
      </c>
      <c r="D316" s="17">
        <v>42537</v>
      </c>
    </row>
    <row r="317" spans="1:4">
      <c r="A317" s="22" t="s">
        <v>287</v>
      </c>
      <c r="B317" s="23">
        <v>20000</v>
      </c>
      <c r="C317" s="33" t="s">
        <v>288</v>
      </c>
      <c r="D317" s="17">
        <v>42541</v>
      </c>
    </row>
    <row r="318" spans="1:4" ht="25.5">
      <c r="A318" s="37" t="s">
        <v>289</v>
      </c>
      <c r="B318" s="23">
        <v>52597.32</v>
      </c>
      <c r="C318" s="33" t="s">
        <v>290</v>
      </c>
      <c r="D318" s="51">
        <v>42544</v>
      </c>
    </row>
    <row r="319" spans="1:4" ht="25.5">
      <c r="A319" s="37" t="s">
        <v>291</v>
      </c>
      <c r="B319" s="23">
        <v>25390.25</v>
      </c>
      <c r="C319" s="33" t="s">
        <v>292</v>
      </c>
      <c r="D319" s="51">
        <v>42566</v>
      </c>
    </row>
    <row r="320" spans="1:4">
      <c r="A320" s="37" t="s">
        <v>201</v>
      </c>
      <c r="B320" s="23">
        <f>4500*1.18</f>
        <v>5310</v>
      </c>
      <c r="C320" s="38" t="s">
        <v>293</v>
      </c>
      <c r="D320" s="45">
        <v>42572</v>
      </c>
    </row>
    <row r="321" spans="1:4">
      <c r="A321" s="37" t="s">
        <v>201</v>
      </c>
      <c r="B321" s="23">
        <v>8378</v>
      </c>
      <c r="C321" s="38" t="s">
        <v>294</v>
      </c>
      <c r="D321" s="45">
        <v>42572</v>
      </c>
    </row>
    <row r="322" spans="1:4">
      <c r="A322" s="37" t="s">
        <v>201</v>
      </c>
      <c r="B322" s="23">
        <v>20060</v>
      </c>
      <c r="C322" s="38" t="s">
        <v>295</v>
      </c>
      <c r="D322" s="45">
        <v>42572</v>
      </c>
    </row>
    <row r="323" spans="1:4">
      <c r="A323" s="37" t="s">
        <v>201</v>
      </c>
      <c r="B323" s="23">
        <f>5600*1.18</f>
        <v>6608</v>
      </c>
      <c r="C323" s="38" t="s">
        <v>296</v>
      </c>
      <c r="D323" s="45">
        <v>42577</v>
      </c>
    </row>
    <row r="324" spans="1:4">
      <c r="A324" s="37" t="s">
        <v>297</v>
      </c>
      <c r="B324" s="23">
        <f>10000*1.18</f>
        <v>11800</v>
      </c>
      <c r="C324" s="38" t="s">
        <v>298</v>
      </c>
      <c r="D324" s="45">
        <v>42579</v>
      </c>
    </row>
    <row r="325" spans="1:4">
      <c r="A325" s="37" t="s">
        <v>297</v>
      </c>
      <c r="B325" s="23">
        <f>10000*1.18</f>
        <v>11800</v>
      </c>
      <c r="C325" s="38" t="s">
        <v>299</v>
      </c>
      <c r="D325" s="45">
        <v>42579</v>
      </c>
    </row>
    <row r="326" spans="1:4">
      <c r="A326" s="37" t="s">
        <v>201</v>
      </c>
      <c r="B326" s="23">
        <f>4700*1.18</f>
        <v>5546</v>
      </c>
      <c r="C326" s="38" t="s">
        <v>300</v>
      </c>
      <c r="D326" s="45">
        <v>42586</v>
      </c>
    </row>
    <row r="327" spans="1:4" ht="25.5">
      <c r="A327" s="37" t="s">
        <v>291</v>
      </c>
      <c r="B327" s="23">
        <v>13115.7</v>
      </c>
      <c r="C327" s="33" t="s">
        <v>301</v>
      </c>
      <c r="D327" s="51">
        <v>42604</v>
      </c>
    </row>
    <row r="328" spans="1:4" ht="25.5">
      <c r="A328" s="22" t="s">
        <v>201</v>
      </c>
      <c r="B328" s="23">
        <v>6667</v>
      </c>
      <c r="C328" s="33" t="s">
        <v>302</v>
      </c>
      <c r="D328" s="17">
        <v>42612</v>
      </c>
    </row>
    <row r="329" spans="1:4" ht="25.5">
      <c r="A329" s="22" t="s">
        <v>303</v>
      </c>
      <c r="B329" s="23">
        <v>19434.599999999999</v>
      </c>
      <c r="C329" s="33" t="s">
        <v>304</v>
      </c>
      <c r="D329" s="51">
        <v>42621</v>
      </c>
    </row>
    <row r="330" spans="1:4">
      <c r="A330" s="22" t="s">
        <v>287</v>
      </c>
      <c r="B330" s="23">
        <v>15000</v>
      </c>
      <c r="C330" s="33" t="s">
        <v>305</v>
      </c>
      <c r="D330" s="17">
        <v>42634</v>
      </c>
    </row>
    <row r="331" spans="1:4">
      <c r="A331" s="22" t="s">
        <v>303</v>
      </c>
      <c r="B331" s="23">
        <v>16470</v>
      </c>
      <c r="C331" s="33" t="s">
        <v>306</v>
      </c>
      <c r="D331" s="17">
        <v>42759</v>
      </c>
    </row>
    <row r="332" spans="1:4">
      <c r="A332" s="14" t="s">
        <v>307</v>
      </c>
      <c r="B332" s="43">
        <f>SUM(B333)</f>
        <v>19238035.48</v>
      </c>
      <c r="C332" s="33"/>
      <c r="D332" s="17"/>
    </row>
    <row r="333" spans="1:4">
      <c r="A333" s="22" t="s">
        <v>308</v>
      </c>
      <c r="B333" s="36">
        <v>19238035.48</v>
      </c>
      <c r="C333" s="33" t="s">
        <v>309</v>
      </c>
      <c r="D333" s="17">
        <v>42752</v>
      </c>
    </row>
    <row r="334" spans="1:4">
      <c r="A334" s="14" t="s">
        <v>310</v>
      </c>
      <c r="B334" s="43">
        <f>SUM(B335:B337)</f>
        <v>12114806.379999999</v>
      </c>
      <c r="C334" s="33"/>
      <c r="D334" s="17"/>
    </row>
    <row r="335" spans="1:4">
      <c r="A335" s="22" t="s">
        <v>308</v>
      </c>
      <c r="B335" s="23">
        <v>77951.16</v>
      </c>
      <c r="C335" s="33" t="s">
        <v>311</v>
      </c>
      <c r="D335" s="17">
        <v>42356</v>
      </c>
    </row>
    <row r="336" spans="1:4">
      <c r="A336" s="22" t="s">
        <v>308</v>
      </c>
      <c r="B336" s="36">
        <v>320484.8</v>
      </c>
      <c r="C336" s="33" t="s">
        <v>312</v>
      </c>
      <c r="D336" s="17">
        <v>42738</v>
      </c>
    </row>
    <row r="337" spans="1:4">
      <c r="A337" s="22" t="s">
        <v>308</v>
      </c>
      <c r="B337" s="36">
        <v>11716370.42</v>
      </c>
      <c r="C337" s="33" t="s">
        <v>313</v>
      </c>
      <c r="D337" s="17">
        <v>42738</v>
      </c>
    </row>
    <row r="338" spans="1:4">
      <c r="A338" s="14" t="s">
        <v>314</v>
      </c>
      <c r="B338" s="43">
        <f>SUM(B339:B340)</f>
        <v>1199573.5900000001</v>
      </c>
      <c r="C338" s="33"/>
      <c r="D338" s="17"/>
    </row>
    <row r="339" spans="1:4" s="3" customFormat="1">
      <c r="A339" s="47" t="s">
        <v>315</v>
      </c>
      <c r="B339" s="36">
        <v>1112073.5900000001</v>
      </c>
      <c r="C339" s="33" t="s">
        <v>316</v>
      </c>
      <c r="D339" s="17">
        <v>42807</v>
      </c>
    </row>
    <row r="340" spans="1:4">
      <c r="A340" s="22" t="s">
        <v>317</v>
      </c>
      <c r="B340" s="23">
        <v>87500</v>
      </c>
      <c r="C340" s="33" t="s">
        <v>318</v>
      </c>
      <c r="D340" s="17">
        <v>42678</v>
      </c>
    </row>
    <row r="341" spans="1:4">
      <c r="A341" s="14" t="s">
        <v>319</v>
      </c>
      <c r="B341" s="15">
        <f>SUM(B342:B352)</f>
        <v>17041958.59</v>
      </c>
      <c r="C341" s="33"/>
      <c r="D341" s="17"/>
    </row>
    <row r="342" spans="1:4">
      <c r="A342" s="22" t="s">
        <v>320</v>
      </c>
      <c r="B342" s="23">
        <v>4358927.3600000003</v>
      </c>
      <c r="C342" s="33" t="s">
        <v>321</v>
      </c>
      <c r="D342" s="17">
        <v>42618</v>
      </c>
    </row>
    <row r="343" spans="1:4">
      <c r="A343" s="22" t="s">
        <v>322</v>
      </c>
      <c r="B343" s="23">
        <v>497236.49</v>
      </c>
      <c r="C343" s="33" t="s">
        <v>323</v>
      </c>
      <c r="D343" s="17">
        <v>42264</v>
      </c>
    </row>
    <row r="344" spans="1:4">
      <c r="A344" s="22" t="s">
        <v>324</v>
      </c>
      <c r="B344" s="23">
        <v>1618123.6</v>
      </c>
      <c r="C344" s="33" t="s">
        <v>325</v>
      </c>
      <c r="D344" s="17">
        <v>42548</v>
      </c>
    </row>
    <row r="345" spans="1:4">
      <c r="A345" s="22" t="s">
        <v>326</v>
      </c>
      <c r="B345" s="23">
        <v>937953.84</v>
      </c>
      <c r="C345" s="33" t="s">
        <v>321</v>
      </c>
      <c r="D345" s="17">
        <v>42550</v>
      </c>
    </row>
    <row r="346" spans="1:4">
      <c r="A346" s="22" t="s">
        <v>327</v>
      </c>
      <c r="B346" s="23">
        <v>608858.77</v>
      </c>
      <c r="C346" s="33" t="s">
        <v>328</v>
      </c>
      <c r="D346" s="17">
        <v>42611</v>
      </c>
    </row>
    <row r="347" spans="1:4">
      <c r="A347" s="22" t="s">
        <v>329</v>
      </c>
      <c r="B347" s="23">
        <v>598943.02</v>
      </c>
      <c r="C347" s="33" t="s">
        <v>330</v>
      </c>
      <c r="D347" s="17">
        <v>42614</v>
      </c>
    </row>
    <row r="348" spans="1:4">
      <c r="A348" s="22" t="s">
        <v>8</v>
      </c>
      <c r="B348" s="23" t="s">
        <v>20</v>
      </c>
      <c r="C348" s="33" t="s">
        <v>331</v>
      </c>
      <c r="D348" s="17">
        <v>42622</v>
      </c>
    </row>
    <row r="349" spans="1:4">
      <c r="A349" s="22" t="s">
        <v>322</v>
      </c>
      <c r="B349" s="23">
        <v>782142.64</v>
      </c>
      <c r="C349" s="33" t="s">
        <v>321</v>
      </c>
      <c r="D349" s="17">
        <v>42625</v>
      </c>
    </row>
    <row r="350" spans="1:4">
      <c r="A350" s="22" t="s">
        <v>332</v>
      </c>
      <c r="B350" s="23">
        <v>500750.33</v>
      </c>
      <c r="C350" s="33" t="s">
        <v>323</v>
      </c>
      <c r="D350" s="17">
        <v>42643</v>
      </c>
    </row>
    <row r="351" spans="1:4">
      <c r="A351" s="22" t="s">
        <v>333</v>
      </c>
      <c r="B351" s="23">
        <v>3144958.95</v>
      </c>
      <c r="C351" s="33" t="s">
        <v>334</v>
      </c>
      <c r="D351" s="17">
        <v>42656</v>
      </c>
    </row>
    <row r="352" spans="1:4">
      <c r="A352" s="52" t="s">
        <v>335</v>
      </c>
      <c r="B352" s="53">
        <v>3994063.59</v>
      </c>
      <c r="C352" s="52" t="s">
        <v>234</v>
      </c>
      <c r="D352" s="54">
        <v>42656</v>
      </c>
    </row>
    <row r="353" spans="1:4" ht="25.5">
      <c r="A353" s="14" t="s">
        <v>336</v>
      </c>
      <c r="B353" s="43">
        <f>SUM(B354:B354)</f>
        <v>1195219.44</v>
      </c>
      <c r="C353" s="33"/>
      <c r="D353" s="17"/>
    </row>
    <row r="354" spans="1:4">
      <c r="A354" s="22" t="s">
        <v>337</v>
      </c>
      <c r="B354" s="36">
        <v>1195219.44</v>
      </c>
      <c r="C354" s="33" t="s">
        <v>338</v>
      </c>
      <c r="D354" s="17">
        <v>42752</v>
      </c>
    </row>
    <row r="355" spans="1:4">
      <c r="A355" s="14" t="s">
        <v>339</v>
      </c>
      <c r="B355" s="55">
        <f>SUM(B356:B357)</f>
        <v>876695.95000000007</v>
      </c>
      <c r="C355" s="52"/>
      <c r="D355" s="54"/>
    </row>
    <row r="356" spans="1:4">
      <c r="A356" s="22" t="s">
        <v>340</v>
      </c>
      <c r="B356" s="23">
        <v>254693.02</v>
      </c>
      <c r="C356" s="33" t="s">
        <v>341</v>
      </c>
      <c r="D356" s="17">
        <v>42439</v>
      </c>
    </row>
    <row r="357" spans="1:4">
      <c r="A357" s="22" t="s">
        <v>342</v>
      </c>
      <c r="B357" s="23">
        <v>622002.93000000005</v>
      </c>
      <c r="C357" s="33" t="s">
        <v>343</v>
      </c>
      <c r="D357" s="17">
        <v>42621</v>
      </c>
    </row>
    <row r="358" spans="1:4" ht="25.5">
      <c r="A358" s="14" t="s">
        <v>344</v>
      </c>
      <c r="B358" s="15">
        <f>SUM(B359:B399)</f>
        <v>13911632.43</v>
      </c>
      <c r="C358" s="33"/>
      <c r="D358" s="17"/>
    </row>
    <row r="359" spans="1:4">
      <c r="A359" s="22" t="s">
        <v>345</v>
      </c>
      <c r="B359" s="23">
        <v>273885.28000000003</v>
      </c>
      <c r="C359" s="33" t="s">
        <v>346</v>
      </c>
      <c r="D359" s="17">
        <v>41254</v>
      </c>
    </row>
    <row r="360" spans="1:4">
      <c r="A360" s="22" t="s">
        <v>345</v>
      </c>
      <c r="B360" s="23">
        <v>269514.40000000002</v>
      </c>
      <c r="C360" s="33" t="s">
        <v>346</v>
      </c>
      <c r="D360" s="17">
        <v>41254</v>
      </c>
    </row>
    <row r="361" spans="1:4">
      <c r="A361" s="22" t="s">
        <v>345</v>
      </c>
      <c r="B361" s="23">
        <v>28652</v>
      </c>
      <c r="C361" s="33" t="s">
        <v>346</v>
      </c>
      <c r="D361" s="17">
        <v>41259</v>
      </c>
    </row>
    <row r="362" spans="1:4">
      <c r="A362" s="22" t="s">
        <v>345</v>
      </c>
      <c r="B362" s="23">
        <v>47517.08</v>
      </c>
      <c r="C362" s="33" t="s">
        <v>346</v>
      </c>
      <c r="D362" s="17">
        <v>41270</v>
      </c>
    </row>
    <row r="363" spans="1:4">
      <c r="A363" s="22" t="s">
        <v>345</v>
      </c>
      <c r="B363" s="23">
        <v>16241</v>
      </c>
      <c r="C363" s="33" t="s">
        <v>346</v>
      </c>
      <c r="D363" s="17">
        <v>41275</v>
      </c>
    </row>
    <row r="364" spans="1:4">
      <c r="A364" s="22" t="s">
        <v>345</v>
      </c>
      <c r="B364" s="23">
        <v>32152.639999999999</v>
      </c>
      <c r="C364" s="33" t="s">
        <v>346</v>
      </c>
      <c r="D364" s="17">
        <v>41320</v>
      </c>
    </row>
    <row r="365" spans="1:4">
      <c r="A365" s="22" t="s">
        <v>347</v>
      </c>
      <c r="B365" s="23">
        <v>712273.2</v>
      </c>
      <c r="C365" s="33" t="s">
        <v>348</v>
      </c>
      <c r="D365" s="17">
        <v>42766</v>
      </c>
    </row>
    <row r="366" spans="1:4">
      <c r="A366" s="22" t="s">
        <v>347</v>
      </c>
      <c r="B366" s="36">
        <v>801980.86</v>
      </c>
      <c r="C366" s="33" t="s">
        <v>349</v>
      </c>
      <c r="D366" s="17">
        <v>42808</v>
      </c>
    </row>
    <row r="367" spans="1:4">
      <c r="A367" s="22" t="s">
        <v>350</v>
      </c>
      <c r="B367" s="23">
        <v>271810.64</v>
      </c>
      <c r="C367" s="33" t="s">
        <v>351</v>
      </c>
      <c r="D367" s="17">
        <v>42823</v>
      </c>
    </row>
    <row r="368" spans="1:4">
      <c r="A368" s="22" t="s">
        <v>352</v>
      </c>
      <c r="B368" s="23">
        <v>62773.01</v>
      </c>
      <c r="C368" s="33" t="s">
        <v>353</v>
      </c>
      <c r="D368" s="17">
        <v>42823</v>
      </c>
    </row>
    <row r="369" spans="1:4">
      <c r="A369" s="22" t="s">
        <v>352</v>
      </c>
      <c r="B369" s="36">
        <v>278144.25</v>
      </c>
      <c r="C369" s="33" t="s">
        <v>354</v>
      </c>
      <c r="D369" s="17">
        <v>42783</v>
      </c>
    </row>
    <row r="370" spans="1:4">
      <c r="A370" s="22" t="s">
        <v>355</v>
      </c>
      <c r="B370" s="36">
        <v>698556.68</v>
      </c>
      <c r="C370" s="33" t="s">
        <v>356</v>
      </c>
      <c r="D370" s="17">
        <v>42657</v>
      </c>
    </row>
    <row r="371" spans="1:4">
      <c r="A371" s="22" t="s">
        <v>355</v>
      </c>
      <c r="B371" s="36">
        <v>194405</v>
      </c>
      <c r="C371" s="33" t="s">
        <v>357</v>
      </c>
      <c r="D371" s="17">
        <v>42823</v>
      </c>
    </row>
    <row r="372" spans="1:4">
      <c r="A372" s="22" t="s">
        <v>355</v>
      </c>
      <c r="B372" s="36">
        <v>102070</v>
      </c>
      <c r="C372" s="33" t="s">
        <v>358</v>
      </c>
      <c r="D372" s="17">
        <v>42711</v>
      </c>
    </row>
    <row r="373" spans="1:4">
      <c r="A373" s="22" t="s">
        <v>359</v>
      </c>
      <c r="B373" s="36">
        <v>162556.79999999999</v>
      </c>
      <c r="C373" s="33" t="s">
        <v>360</v>
      </c>
      <c r="D373" s="17">
        <v>42816</v>
      </c>
    </row>
    <row r="374" spans="1:4">
      <c r="A374" s="22" t="s">
        <v>361</v>
      </c>
      <c r="B374" s="36">
        <v>532958.09</v>
      </c>
      <c r="C374" s="33" t="s">
        <v>362</v>
      </c>
      <c r="D374" s="29">
        <v>42711</v>
      </c>
    </row>
    <row r="375" spans="1:4">
      <c r="A375" s="22" t="s">
        <v>363</v>
      </c>
      <c r="B375" s="36">
        <v>273701</v>
      </c>
      <c r="C375" s="33" t="s">
        <v>364</v>
      </c>
      <c r="D375" s="17">
        <v>42717</v>
      </c>
    </row>
    <row r="376" spans="1:4">
      <c r="A376" s="22" t="s">
        <v>365</v>
      </c>
      <c r="B376" s="36">
        <v>126566.8</v>
      </c>
      <c r="C376" s="33" t="s">
        <v>366</v>
      </c>
      <c r="D376" s="17">
        <v>42828</v>
      </c>
    </row>
    <row r="377" spans="1:4">
      <c r="A377" s="22" t="s">
        <v>361</v>
      </c>
      <c r="B377" s="36">
        <v>661138.79</v>
      </c>
      <c r="C377" s="33" t="s">
        <v>367</v>
      </c>
      <c r="D377" s="17">
        <v>42719</v>
      </c>
    </row>
    <row r="378" spans="1:4">
      <c r="A378" s="22" t="s">
        <v>368</v>
      </c>
      <c r="B378" s="36">
        <v>373124.94</v>
      </c>
      <c r="C378" s="33" t="s">
        <v>369</v>
      </c>
      <c r="D378" s="17">
        <v>42725</v>
      </c>
    </row>
    <row r="379" spans="1:4">
      <c r="A379" s="22" t="s">
        <v>363</v>
      </c>
      <c r="B379" s="36">
        <v>564759.80000000005</v>
      </c>
      <c r="C379" s="33" t="s">
        <v>370</v>
      </c>
      <c r="D379" s="17">
        <v>42727</v>
      </c>
    </row>
    <row r="380" spans="1:4">
      <c r="A380" s="22" t="s">
        <v>347</v>
      </c>
      <c r="B380" s="36">
        <v>246701.11</v>
      </c>
      <c r="C380" s="33" t="s">
        <v>371</v>
      </c>
      <c r="D380" s="17">
        <v>42733</v>
      </c>
    </row>
    <row r="381" spans="1:4">
      <c r="A381" s="22" t="s">
        <v>355</v>
      </c>
      <c r="B381" s="36">
        <v>141942.20000000001</v>
      </c>
      <c r="C381" s="33" t="s">
        <v>372</v>
      </c>
      <c r="D381" s="17">
        <v>42733</v>
      </c>
    </row>
    <row r="382" spans="1:4">
      <c r="A382" s="22" t="s">
        <v>347</v>
      </c>
      <c r="B382" s="36">
        <v>74243.899999999994</v>
      </c>
      <c r="C382" s="33" t="s">
        <v>373</v>
      </c>
      <c r="D382" s="17">
        <v>42737</v>
      </c>
    </row>
    <row r="383" spans="1:4">
      <c r="A383" s="22" t="s">
        <v>347</v>
      </c>
      <c r="B383" s="36">
        <v>210050.72</v>
      </c>
      <c r="C383" s="33" t="s">
        <v>374</v>
      </c>
      <c r="D383" s="17">
        <v>42739</v>
      </c>
    </row>
    <row r="384" spans="1:4">
      <c r="A384" s="22" t="s">
        <v>368</v>
      </c>
      <c r="B384" s="36">
        <v>754466.04</v>
      </c>
      <c r="C384" s="33" t="s">
        <v>375</v>
      </c>
      <c r="D384" s="17">
        <v>42822</v>
      </c>
    </row>
    <row r="385" spans="1:4">
      <c r="A385" s="22" t="s">
        <v>376</v>
      </c>
      <c r="B385" s="36">
        <v>656204.63</v>
      </c>
      <c r="C385" s="33" t="s">
        <v>377</v>
      </c>
      <c r="D385" s="17">
        <v>42747</v>
      </c>
    </row>
    <row r="386" spans="1:4">
      <c r="A386" s="22" t="s">
        <v>361</v>
      </c>
      <c r="B386" s="36">
        <v>863539.91</v>
      </c>
      <c r="C386" s="33" t="s">
        <v>378</v>
      </c>
      <c r="D386" s="17">
        <v>42748</v>
      </c>
    </row>
    <row r="387" spans="1:4">
      <c r="A387" s="22" t="s">
        <v>347</v>
      </c>
      <c r="B387" s="36">
        <v>388625.47</v>
      </c>
      <c r="C387" s="33" t="s">
        <v>379</v>
      </c>
      <c r="D387" s="17">
        <v>42772</v>
      </c>
    </row>
    <row r="388" spans="1:4">
      <c r="A388" s="22" t="s">
        <v>380</v>
      </c>
      <c r="B388" s="36">
        <v>188180.5</v>
      </c>
      <c r="C388" s="33" t="s">
        <v>381</v>
      </c>
      <c r="D388" s="17">
        <v>42817</v>
      </c>
    </row>
    <row r="389" spans="1:4">
      <c r="A389" s="22" t="s">
        <v>380</v>
      </c>
      <c r="B389" s="36">
        <v>188257.2</v>
      </c>
      <c r="C389" s="33" t="s">
        <v>382</v>
      </c>
      <c r="D389" s="17">
        <v>42774</v>
      </c>
    </row>
    <row r="390" spans="1:4">
      <c r="A390" s="22" t="s">
        <v>376</v>
      </c>
      <c r="B390" s="36">
        <v>621016.30000000005</v>
      </c>
      <c r="C390" s="33" t="s">
        <v>383</v>
      </c>
      <c r="D390" s="17">
        <v>42776</v>
      </c>
    </row>
    <row r="391" spans="1:4">
      <c r="A391" s="56" t="s">
        <v>1013</v>
      </c>
      <c r="B391" s="57">
        <v>458435.37</v>
      </c>
      <c r="C391" s="56" t="s">
        <v>384</v>
      </c>
      <c r="D391" s="54">
        <v>42529</v>
      </c>
    </row>
    <row r="392" spans="1:4">
      <c r="A392" s="22" t="s">
        <v>361</v>
      </c>
      <c r="B392" s="23">
        <v>269780.90999999997</v>
      </c>
      <c r="C392" s="33" t="s">
        <v>385</v>
      </c>
      <c r="D392" s="17">
        <v>42535</v>
      </c>
    </row>
    <row r="393" spans="1:4">
      <c r="A393" s="22" t="s">
        <v>386</v>
      </c>
      <c r="B393" s="23">
        <v>494290.2</v>
      </c>
      <c r="C393" s="33" t="s">
        <v>387</v>
      </c>
      <c r="D393" s="17">
        <v>42585</v>
      </c>
    </row>
    <row r="394" spans="1:4">
      <c r="A394" s="22" t="s">
        <v>361</v>
      </c>
      <c r="B394" s="23">
        <v>486843.27</v>
      </c>
      <c r="C394" s="33" t="s">
        <v>388</v>
      </c>
      <c r="D394" s="17">
        <v>42614</v>
      </c>
    </row>
    <row r="395" spans="1:4">
      <c r="A395" s="22" t="s">
        <v>389</v>
      </c>
      <c r="B395" s="23">
        <v>89154</v>
      </c>
      <c r="C395" s="33" t="s">
        <v>390</v>
      </c>
      <c r="D395" s="17">
        <v>42604</v>
      </c>
    </row>
    <row r="396" spans="1:4">
      <c r="A396" s="22" t="s">
        <v>355</v>
      </c>
      <c r="B396" s="23">
        <v>551844.69999999995</v>
      </c>
      <c r="C396" s="33" t="s">
        <v>356</v>
      </c>
      <c r="D396" s="17">
        <v>42607</v>
      </c>
    </row>
    <row r="397" spans="1:4">
      <c r="A397" s="22" t="s">
        <v>386</v>
      </c>
      <c r="B397" s="23">
        <v>168303.4</v>
      </c>
      <c r="C397" s="33" t="s">
        <v>391</v>
      </c>
      <c r="D397" s="17">
        <v>42626</v>
      </c>
    </row>
    <row r="398" spans="1:4">
      <c r="A398" s="22" t="s">
        <v>392</v>
      </c>
      <c r="B398" s="23">
        <v>195054</v>
      </c>
      <c r="C398" s="33" t="s">
        <v>393</v>
      </c>
      <c r="D398" s="17">
        <v>42641</v>
      </c>
    </row>
    <row r="399" spans="1:4">
      <c r="A399" s="22" t="s">
        <v>386</v>
      </c>
      <c r="B399" s="23">
        <v>379916.34</v>
      </c>
      <c r="C399" s="33" t="s">
        <v>394</v>
      </c>
      <c r="D399" s="17">
        <v>42733</v>
      </c>
    </row>
    <row r="400" spans="1:4">
      <c r="A400" s="14" t="s">
        <v>395</v>
      </c>
      <c r="B400" s="15">
        <f>SUM(B401:B433)</f>
        <v>19749513.029999997</v>
      </c>
      <c r="C400" s="33"/>
      <c r="D400" s="17"/>
    </row>
    <row r="401" spans="1:4">
      <c r="A401" s="37" t="s">
        <v>291</v>
      </c>
      <c r="B401" s="23">
        <v>79296</v>
      </c>
      <c r="C401" s="33" t="s">
        <v>396</v>
      </c>
      <c r="D401" s="51">
        <v>42221</v>
      </c>
    </row>
    <row r="402" spans="1:4">
      <c r="A402" s="37" t="s">
        <v>291</v>
      </c>
      <c r="B402" s="23">
        <v>79296</v>
      </c>
      <c r="C402" s="22" t="s">
        <v>397</v>
      </c>
      <c r="D402" s="17">
        <v>42481</v>
      </c>
    </row>
    <row r="403" spans="1:4">
      <c r="A403" s="37" t="s">
        <v>398</v>
      </c>
      <c r="B403" s="23">
        <v>1505680</v>
      </c>
      <c r="C403" s="33" t="s">
        <v>399</v>
      </c>
      <c r="D403" s="17">
        <v>42824</v>
      </c>
    </row>
    <row r="404" spans="1:4">
      <c r="A404" s="22" t="s">
        <v>400</v>
      </c>
      <c r="B404" s="23">
        <v>811388</v>
      </c>
      <c r="C404" s="33" t="s">
        <v>401</v>
      </c>
      <c r="D404" s="51">
        <v>42405</v>
      </c>
    </row>
    <row r="405" spans="1:4">
      <c r="A405" s="44" t="s">
        <v>180</v>
      </c>
      <c r="B405" s="23">
        <v>49088</v>
      </c>
      <c r="C405" s="38" t="s">
        <v>402</v>
      </c>
      <c r="D405" s="45">
        <v>42566</v>
      </c>
    </row>
    <row r="406" spans="1:4">
      <c r="A406" s="44" t="s">
        <v>180</v>
      </c>
      <c r="B406" s="23">
        <v>154414.79999999999</v>
      </c>
      <c r="C406" s="33" t="s">
        <v>403</v>
      </c>
      <c r="D406" s="51">
        <v>42759</v>
      </c>
    </row>
    <row r="407" spans="1:4">
      <c r="A407" s="22" t="s">
        <v>303</v>
      </c>
      <c r="B407" s="23">
        <v>28615</v>
      </c>
      <c r="C407" s="16" t="s">
        <v>404</v>
      </c>
      <c r="D407" s="45">
        <v>42545</v>
      </c>
    </row>
    <row r="408" spans="1:4">
      <c r="A408" s="22" t="s">
        <v>405</v>
      </c>
      <c r="B408" s="23">
        <v>399996.4</v>
      </c>
      <c r="C408" s="33" t="s">
        <v>406</v>
      </c>
      <c r="D408" s="51">
        <v>42541</v>
      </c>
    </row>
    <row r="409" spans="1:4">
      <c r="A409" s="44" t="s">
        <v>180</v>
      </c>
      <c r="B409" s="23">
        <v>33630</v>
      </c>
      <c r="C409" s="33" t="s">
        <v>407</v>
      </c>
      <c r="D409" s="51">
        <v>42556</v>
      </c>
    </row>
    <row r="410" spans="1:4">
      <c r="A410" s="22" t="s">
        <v>400</v>
      </c>
      <c r="B410" s="23">
        <v>1021808.01</v>
      </c>
      <c r="C410" s="16" t="s">
        <v>408</v>
      </c>
      <c r="D410" s="17">
        <v>42556</v>
      </c>
    </row>
    <row r="411" spans="1:4">
      <c r="A411" s="22" t="s">
        <v>303</v>
      </c>
      <c r="B411" s="23">
        <v>97359.4</v>
      </c>
      <c r="C411" s="16" t="s">
        <v>409</v>
      </c>
      <c r="D411" s="17">
        <v>42829</v>
      </c>
    </row>
    <row r="412" spans="1:4">
      <c r="A412" s="22" t="s">
        <v>303</v>
      </c>
      <c r="B412" s="23">
        <v>32863</v>
      </c>
      <c r="C412" s="33" t="s">
        <v>407</v>
      </c>
      <c r="D412" s="17">
        <v>42558</v>
      </c>
    </row>
    <row r="413" spans="1:4">
      <c r="A413" s="22" t="s">
        <v>400</v>
      </c>
      <c r="B413" s="23">
        <v>889072.51</v>
      </c>
      <c r="C413" s="33" t="s">
        <v>410</v>
      </c>
      <c r="D413" s="51">
        <v>42566</v>
      </c>
    </row>
    <row r="414" spans="1:4">
      <c r="A414" s="37" t="s">
        <v>411</v>
      </c>
      <c r="B414" s="23">
        <v>1638000</v>
      </c>
      <c r="C414" s="38" t="s">
        <v>412</v>
      </c>
      <c r="D414" s="45">
        <v>42647</v>
      </c>
    </row>
    <row r="415" spans="1:4">
      <c r="A415" s="37" t="s">
        <v>411</v>
      </c>
      <c r="B415" s="23">
        <v>2268000</v>
      </c>
      <c r="C415" s="38" t="s">
        <v>413</v>
      </c>
      <c r="D415" s="45">
        <v>42647</v>
      </c>
    </row>
    <row r="416" spans="1:4">
      <c r="A416" s="22" t="s">
        <v>414</v>
      </c>
      <c r="B416" s="36">
        <v>4630879.91</v>
      </c>
      <c r="C416" s="58" t="s">
        <v>415</v>
      </c>
      <c r="D416" s="17">
        <v>42823</v>
      </c>
    </row>
    <row r="417" spans="1:4">
      <c r="A417" s="37" t="s">
        <v>416</v>
      </c>
      <c r="B417" s="36">
        <v>184847</v>
      </c>
      <c r="C417" s="38" t="s">
        <v>417</v>
      </c>
      <c r="D417" s="45">
        <v>42797</v>
      </c>
    </row>
    <row r="418" spans="1:4">
      <c r="A418" s="37" t="s">
        <v>416</v>
      </c>
      <c r="B418" s="36">
        <v>276710</v>
      </c>
      <c r="C418" s="33" t="s">
        <v>418</v>
      </c>
      <c r="D418" s="17">
        <v>42696</v>
      </c>
    </row>
    <row r="419" spans="1:4">
      <c r="A419" s="37" t="s">
        <v>419</v>
      </c>
      <c r="B419" s="23">
        <v>55662</v>
      </c>
      <c r="C419" s="38" t="s">
        <v>420</v>
      </c>
      <c r="D419" s="45">
        <v>41915</v>
      </c>
    </row>
    <row r="420" spans="1:4">
      <c r="A420" s="37" t="s">
        <v>185</v>
      </c>
      <c r="B420" s="23">
        <v>68546.2</v>
      </c>
      <c r="C420" s="38" t="s">
        <v>421</v>
      </c>
      <c r="D420" s="45">
        <v>42321</v>
      </c>
    </row>
    <row r="421" spans="1:4">
      <c r="A421" s="22" t="s">
        <v>422</v>
      </c>
      <c r="B421" s="23">
        <v>50380.1</v>
      </c>
      <c r="C421" s="33" t="s">
        <v>423</v>
      </c>
      <c r="D421" s="17">
        <v>42404</v>
      </c>
    </row>
    <row r="422" spans="1:4">
      <c r="A422" s="22" t="s">
        <v>422</v>
      </c>
      <c r="B422" s="23">
        <v>73295.7</v>
      </c>
      <c r="C422" s="33" t="s">
        <v>424</v>
      </c>
      <c r="D422" s="51">
        <v>42408</v>
      </c>
    </row>
    <row r="423" spans="1:4">
      <c r="A423" s="22" t="s">
        <v>425</v>
      </c>
      <c r="B423" s="23">
        <v>313526</v>
      </c>
      <c r="C423" s="33" t="s">
        <v>426</v>
      </c>
      <c r="D423" s="17">
        <v>42443</v>
      </c>
    </row>
    <row r="424" spans="1:4">
      <c r="A424" s="22" t="s">
        <v>427</v>
      </c>
      <c r="B424" s="23">
        <v>69761.600000000006</v>
      </c>
      <c r="C424" s="33" t="s">
        <v>428</v>
      </c>
      <c r="D424" s="51">
        <v>42536</v>
      </c>
    </row>
    <row r="425" spans="1:4">
      <c r="A425" s="37" t="s">
        <v>291</v>
      </c>
      <c r="B425" s="23">
        <v>140909.70000000001</v>
      </c>
      <c r="C425" s="33" t="s">
        <v>429</v>
      </c>
      <c r="D425" s="17">
        <v>42573</v>
      </c>
    </row>
    <row r="426" spans="1:4">
      <c r="A426" s="37" t="s">
        <v>414</v>
      </c>
      <c r="B426" s="23">
        <v>728020.47999999998</v>
      </c>
      <c r="C426" s="33" t="s">
        <v>430</v>
      </c>
      <c r="D426" s="51">
        <v>42576</v>
      </c>
    </row>
    <row r="427" spans="1:4">
      <c r="A427" s="22" t="s">
        <v>431</v>
      </c>
      <c r="B427" s="23">
        <v>36066.699999999997</v>
      </c>
      <c r="C427" s="33" t="s">
        <v>432</v>
      </c>
      <c r="D427" s="51">
        <v>42576</v>
      </c>
    </row>
    <row r="428" spans="1:4">
      <c r="A428" s="22" t="s">
        <v>431</v>
      </c>
      <c r="B428" s="23">
        <v>81148.600000000006</v>
      </c>
      <c r="C428" s="33" t="s">
        <v>433</v>
      </c>
      <c r="D428" s="51">
        <v>42576</v>
      </c>
    </row>
    <row r="429" spans="1:4">
      <c r="A429" s="22" t="s">
        <v>431</v>
      </c>
      <c r="B429" s="23">
        <v>34043</v>
      </c>
      <c r="C429" s="33" t="s">
        <v>434</v>
      </c>
      <c r="D429" s="17">
        <v>42615</v>
      </c>
    </row>
    <row r="430" spans="1:4">
      <c r="A430" s="22" t="s">
        <v>435</v>
      </c>
      <c r="B430" s="23">
        <v>1930920.96</v>
      </c>
      <c r="C430" s="33" t="s">
        <v>436</v>
      </c>
      <c r="D430" s="17">
        <v>42621</v>
      </c>
    </row>
    <row r="431" spans="1:4">
      <c r="A431" s="22" t="s">
        <v>437</v>
      </c>
      <c r="B431" s="23">
        <v>529348</v>
      </c>
      <c r="C431" s="33" t="s">
        <v>438</v>
      </c>
      <c r="D431" s="51">
        <v>42625</v>
      </c>
    </row>
    <row r="432" spans="1:4">
      <c r="A432" s="37" t="s">
        <v>439</v>
      </c>
      <c r="B432" s="23">
        <v>1413645.76</v>
      </c>
      <c r="C432" s="38" t="s">
        <v>440</v>
      </c>
      <c r="D432" s="45">
        <v>42682</v>
      </c>
    </row>
    <row r="433" spans="1:4">
      <c r="A433" s="22" t="s">
        <v>441</v>
      </c>
      <c r="B433" s="23">
        <v>43294.2</v>
      </c>
      <c r="C433" s="33" t="s">
        <v>442</v>
      </c>
      <c r="D433" s="51">
        <v>42780</v>
      </c>
    </row>
    <row r="434" spans="1:4">
      <c r="A434" s="14" t="s">
        <v>443</v>
      </c>
      <c r="B434" s="15">
        <f>SUM(B435:B476)</f>
        <v>1719260</v>
      </c>
      <c r="C434" s="33"/>
      <c r="D434" s="51"/>
    </row>
    <row r="435" spans="1:4">
      <c r="A435" s="22" t="s">
        <v>444</v>
      </c>
      <c r="B435" s="36">
        <v>92040</v>
      </c>
      <c r="C435" s="33" t="s">
        <v>445</v>
      </c>
      <c r="D435" s="17">
        <v>42816</v>
      </c>
    </row>
    <row r="436" spans="1:4">
      <c r="A436" s="22" t="s">
        <v>446</v>
      </c>
      <c r="B436" s="19">
        <v>18880</v>
      </c>
      <c r="C436" s="50" t="s">
        <v>447</v>
      </c>
      <c r="D436" s="21">
        <v>42711</v>
      </c>
    </row>
    <row r="437" spans="1:4">
      <c r="A437" s="22" t="s">
        <v>446</v>
      </c>
      <c r="B437" s="19">
        <v>25960</v>
      </c>
      <c r="C437" s="50" t="s">
        <v>448</v>
      </c>
      <c r="D437" s="21">
        <v>42711</v>
      </c>
    </row>
    <row r="438" spans="1:4">
      <c r="A438" s="22" t="s">
        <v>449</v>
      </c>
      <c r="B438" s="19">
        <v>116584</v>
      </c>
      <c r="C438" s="50" t="s">
        <v>399</v>
      </c>
      <c r="D438" s="21">
        <v>42555</v>
      </c>
    </row>
    <row r="439" spans="1:4">
      <c r="A439" s="22" t="s">
        <v>449</v>
      </c>
      <c r="B439" s="19">
        <v>114696</v>
      </c>
      <c r="C439" s="50" t="s">
        <v>450</v>
      </c>
      <c r="D439" s="21">
        <v>42776</v>
      </c>
    </row>
    <row r="440" spans="1:4">
      <c r="A440" s="22" t="s">
        <v>446</v>
      </c>
      <c r="B440" s="19">
        <v>14160</v>
      </c>
      <c r="C440" s="50" t="s">
        <v>451</v>
      </c>
      <c r="D440" s="21">
        <v>42761</v>
      </c>
    </row>
    <row r="441" spans="1:4">
      <c r="A441" s="22" t="s">
        <v>446</v>
      </c>
      <c r="B441" s="23">
        <v>14160</v>
      </c>
      <c r="C441" s="33" t="s">
        <v>452</v>
      </c>
      <c r="D441" s="17">
        <v>42395</v>
      </c>
    </row>
    <row r="442" spans="1:4">
      <c r="A442" s="22" t="s">
        <v>453</v>
      </c>
      <c r="B442" s="23">
        <v>59000</v>
      </c>
      <c r="C442" s="33" t="s">
        <v>454</v>
      </c>
      <c r="D442" s="17">
        <v>42460</v>
      </c>
    </row>
    <row r="443" spans="1:4">
      <c r="A443" s="22" t="s">
        <v>455</v>
      </c>
      <c r="B443" s="23">
        <v>59000</v>
      </c>
      <c r="C443" s="33" t="s">
        <v>456</v>
      </c>
      <c r="D443" s="17" t="s">
        <v>457</v>
      </c>
    </row>
    <row r="444" spans="1:4">
      <c r="A444" s="22" t="s">
        <v>458</v>
      </c>
      <c r="B444" s="23">
        <v>177000</v>
      </c>
      <c r="C444" s="33" t="s">
        <v>459</v>
      </c>
      <c r="D444" s="17">
        <v>42460</v>
      </c>
    </row>
    <row r="445" spans="1:4">
      <c r="A445" s="22" t="s">
        <v>460</v>
      </c>
      <c r="B445" s="23">
        <v>59000</v>
      </c>
      <c r="C445" s="33" t="s">
        <v>393</v>
      </c>
      <c r="D445" s="17">
        <v>42468</v>
      </c>
    </row>
    <row r="446" spans="1:4">
      <c r="A446" s="22" t="s">
        <v>461</v>
      </c>
      <c r="B446" s="23">
        <v>29500</v>
      </c>
      <c r="C446" s="33" t="s">
        <v>393</v>
      </c>
      <c r="D446" s="51">
        <v>42576</v>
      </c>
    </row>
    <row r="447" spans="1:4">
      <c r="A447" s="22" t="s">
        <v>446</v>
      </c>
      <c r="B447" s="23">
        <v>14160</v>
      </c>
      <c r="C447" s="33" t="s">
        <v>462</v>
      </c>
      <c r="D447" s="17">
        <v>42705</v>
      </c>
    </row>
    <row r="448" spans="1:4">
      <c r="A448" s="22" t="s">
        <v>446</v>
      </c>
      <c r="B448" s="23">
        <v>18880</v>
      </c>
      <c r="C448" s="33" t="s">
        <v>463</v>
      </c>
      <c r="D448" s="17">
        <v>42705</v>
      </c>
    </row>
    <row r="449" spans="1:4">
      <c r="A449" s="56" t="s">
        <v>446</v>
      </c>
      <c r="B449" s="53">
        <v>80240</v>
      </c>
      <c r="C449" s="52" t="s">
        <v>464</v>
      </c>
      <c r="D449" s="54">
        <v>42705</v>
      </c>
    </row>
    <row r="450" spans="1:4">
      <c r="A450" s="22" t="s">
        <v>446</v>
      </c>
      <c r="B450" s="23">
        <v>23600</v>
      </c>
      <c r="C450" s="33" t="s">
        <v>465</v>
      </c>
      <c r="D450" s="17">
        <v>42709</v>
      </c>
    </row>
    <row r="451" spans="1:4">
      <c r="A451" s="22" t="s">
        <v>446</v>
      </c>
      <c r="B451" s="23">
        <v>73160</v>
      </c>
      <c r="C451" s="33" t="s">
        <v>466</v>
      </c>
      <c r="D451" s="17">
        <v>42710</v>
      </c>
    </row>
    <row r="452" spans="1:4">
      <c r="A452" s="22" t="s">
        <v>467</v>
      </c>
      <c r="B452" s="23">
        <v>17700</v>
      </c>
      <c r="C452" s="33" t="s">
        <v>468</v>
      </c>
      <c r="D452" s="17">
        <v>42760</v>
      </c>
    </row>
    <row r="453" spans="1:4">
      <c r="A453" s="22" t="s">
        <v>469</v>
      </c>
      <c r="B453" s="23">
        <v>3540</v>
      </c>
      <c r="C453" s="33" t="s">
        <v>470</v>
      </c>
      <c r="D453" s="17">
        <v>42760</v>
      </c>
    </row>
    <row r="454" spans="1:4">
      <c r="A454" s="22" t="s">
        <v>467</v>
      </c>
      <c r="B454" s="23">
        <v>11800</v>
      </c>
      <c r="C454" s="33" t="s">
        <v>471</v>
      </c>
      <c r="D454" s="17">
        <v>42760</v>
      </c>
    </row>
    <row r="455" spans="1:4">
      <c r="A455" s="22" t="s">
        <v>472</v>
      </c>
      <c r="B455" s="23">
        <v>177000</v>
      </c>
      <c r="C455" s="33" t="s">
        <v>473</v>
      </c>
      <c r="D455" s="17">
        <v>42760</v>
      </c>
    </row>
    <row r="456" spans="1:4">
      <c r="A456" s="22" t="s">
        <v>467</v>
      </c>
      <c r="B456" s="23">
        <v>44840</v>
      </c>
      <c r="C456" s="33" t="s">
        <v>474</v>
      </c>
      <c r="D456" s="17">
        <v>42760</v>
      </c>
    </row>
    <row r="457" spans="1:4">
      <c r="A457" s="22" t="s">
        <v>475</v>
      </c>
      <c r="B457" s="23">
        <v>23600</v>
      </c>
      <c r="C457" s="33" t="s">
        <v>476</v>
      </c>
      <c r="D457" s="17">
        <v>42760</v>
      </c>
    </row>
    <row r="458" spans="1:4">
      <c r="A458" s="22" t="s">
        <v>475</v>
      </c>
      <c r="B458" s="23">
        <v>23600</v>
      </c>
      <c r="C458" s="33" t="s">
        <v>477</v>
      </c>
      <c r="D458" s="17">
        <v>42760</v>
      </c>
    </row>
    <row r="459" spans="1:4">
      <c r="A459" s="22" t="s">
        <v>446</v>
      </c>
      <c r="B459" s="23">
        <v>11800</v>
      </c>
      <c r="C459" s="33" t="s">
        <v>478</v>
      </c>
      <c r="D459" s="17">
        <v>42761</v>
      </c>
    </row>
    <row r="460" spans="1:4">
      <c r="A460" s="22" t="s">
        <v>446</v>
      </c>
      <c r="B460" s="23">
        <v>9440</v>
      </c>
      <c r="C460" s="33" t="s">
        <v>420</v>
      </c>
      <c r="D460" s="17">
        <v>42761</v>
      </c>
    </row>
    <row r="461" spans="1:4">
      <c r="A461" s="22" t="s">
        <v>446</v>
      </c>
      <c r="B461" s="23">
        <v>11800</v>
      </c>
      <c r="C461" s="33" t="s">
        <v>246</v>
      </c>
      <c r="D461" s="17">
        <v>42761</v>
      </c>
    </row>
    <row r="462" spans="1:4">
      <c r="A462" s="22" t="s">
        <v>446</v>
      </c>
      <c r="B462" s="23">
        <v>11800</v>
      </c>
      <c r="C462" s="33" t="s">
        <v>479</v>
      </c>
      <c r="D462" s="17">
        <v>42761</v>
      </c>
    </row>
    <row r="463" spans="1:4">
      <c r="A463" s="22" t="s">
        <v>446</v>
      </c>
      <c r="B463" s="23">
        <v>23600</v>
      </c>
      <c r="C463" s="33" t="s">
        <v>480</v>
      </c>
      <c r="D463" s="17">
        <v>42761</v>
      </c>
    </row>
    <row r="464" spans="1:4">
      <c r="A464" s="22" t="s">
        <v>446</v>
      </c>
      <c r="B464" s="23">
        <v>7080</v>
      </c>
      <c r="C464" s="33" t="s">
        <v>481</v>
      </c>
      <c r="D464" s="17">
        <v>42761</v>
      </c>
    </row>
    <row r="465" spans="1:4">
      <c r="A465" s="22" t="s">
        <v>482</v>
      </c>
      <c r="B465" s="23">
        <v>7080</v>
      </c>
      <c r="C465" s="33" t="s">
        <v>483</v>
      </c>
      <c r="D465" s="17">
        <v>42761</v>
      </c>
    </row>
    <row r="466" spans="1:4">
      <c r="A466" s="56" t="s">
        <v>446</v>
      </c>
      <c r="B466" s="53">
        <v>18880</v>
      </c>
      <c r="C466" s="52" t="s">
        <v>484</v>
      </c>
      <c r="D466" s="54">
        <v>42761</v>
      </c>
    </row>
    <row r="467" spans="1:4">
      <c r="A467" s="22" t="s">
        <v>446</v>
      </c>
      <c r="B467" s="23">
        <v>11800</v>
      </c>
      <c r="C467" s="33" t="s">
        <v>485</v>
      </c>
      <c r="D467" s="17">
        <v>42761</v>
      </c>
    </row>
    <row r="468" spans="1:4">
      <c r="A468" s="22" t="s">
        <v>446</v>
      </c>
      <c r="B468" s="23">
        <v>17700</v>
      </c>
      <c r="C468" s="33" t="s">
        <v>486</v>
      </c>
      <c r="D468" s="17">
        <v>42761</v>
      </c>
    </row>
    <row r="469" spans="1:4">
      <c r="A469" s="22" t="s">
        <v>482</v>
      </c>
      <c r="B469" s="23">
        <v>17700</v>
      </c>
      <c r="C469" s="33" t="s">
        <v>487</v>
      </c>
      <c r="D469" s="17">
        <v>42761</v>
      </c>
    </row>
    <row r="470" spans="1:4">
      <c r="A470" s="22" t="s">
        <v>446</v>
      </c>
      <c r="B470" s="23">
        <v>16520</v>
      </c>
      <c r="C470" s="33" t="s">
        <v>488</v>
      </c>
      <c r="D470" s="17">
        <v>42761</v>
      </c>
    </row>
    <row r="471" spans="1:4">
      <c r="A471" s="22" t="s">
        <v>489</v>
      </c>
      <c r="B471" s="23">
        <v>59000</v>
      </c>
      <c r="C471" s="33" t="s">
        <v>490</v>
      </c>
      <c r="D471" s="17">
        <v>42761</v>
      </c>
    </row>
    <row r="472" spans="1:4">
      <c r="A472" s="22" t="s">
        <v>491</v>
      </c>
      <c r="B472" s="23">
        <v>59000</v>
      </c>
      <c r="C472" s="33" t="s">
        <v>492</v>
      </c>
      <c r="D472" s="17">
        <v>42761</v>
      </c>
    </row>
    <row r="473" spans="1:4">
      <c r="A473" s="22" t="s">
        <v>446</v>
      </c>
      <c r="B473" s="23">
        <v>49560</v>
      </c>
      <c r="C473" s="33" t="s">
        <v>493</v>
      </c>
      <c r="D473" s="17">
        <v>42761</v>
      </c>
    </row>
    <row r="474" spans="1:4">
      <c r="A474" s="22" t="s">
        <v>494</v>
      </c>
      <c r="B474" s="23">
        <v>59000</v>
      </c>
      <c r="C474" s="33" t="s">
        <v>495</v>
      </c>
      <c r="D474" s="17">
        <v>42761</v>
      </c>
    </row>
    <row r="475" spans="1:4">
      <c r="A475" s="22" t="s">
        <v>446</v>
      </c>
      <c r="B475" s="23">
        <v>23600</v>
      </c>
      <c r="C475" s="33" t="s">
        <v>496</v>
      </c>
      <c r="D475" s="17">
        <v>42761</v>
      </c>
    </row>
    <row r="476" spans="1:4">
      <c r="A476" s="22" t="s">
        <v>446</v>
      </c>
      <c r="B476" s="23">
        <v>11800</v>
      </c>
      <c r="C476" s="33" t="s">
        <v>497</v>
      </c>
      <c r="D476" s="17">
        <v>42761</v>
      </c>
    </row>
    <row r="477" spans="1:4">
      <c r="A477" s="14" t="s">
        <v>498</v>
      </c>
      <c r="B477" s="15">
        <f>SUM(B478:B483)</f>
        <v>2856800.3</v>
      </c>
      <c r="C477" s="24"/>
      <c r="D477" s="25"/>
    </row>
    <row r="478" spans="1:4">
      <c r="A478" s="22" t="s">
        <v>499</v>
      </c>
      <c r="B478" s="23">
        <v>59000</v>
      </c>
      <c r="C478" s="33" t="s">
        <v>500</v>
      </c>
      <c r="D478" s="17">
        <v>42460</v>
      </c>
    </row>
    <row r="479" spans="1:4">
      <c r="A479" s="22" t="s">
        <v>501</v>
      </c>
      <c r="B479" s="36">
        <v>300000</v>
      </c>
      <c r="C479" s="33" t="s">
        <v>502</v>
      </c>
      <c r="D479" s="17">
        <v>42702</v>
      </c>
    </row>
    <row r="480" spans="1:4">
      <c r="A480" s="22" t="s">
        <v>501</v>
      </c>
      <c r="B480" s="36">
        <v>200000</v>
      </c>
      <c r="C480" s="33" t="s">
        <v>503</v>
      </c>
      <c r="D480" s="17">
        <v>42702</v>
      </c>
    </row>
    <row r="481" spans="1:4">
      <c r="A481" s="22" t="s">
        <v>504</v>
      </c>
      <c r="B481" s="23">
        <v>2117800.2999999998</v>
      </c>
      <c r="C481" s="33" t="s">
        <v>500</v>
      </c>
      <c r="D481" s="17">
        <v>42556</v>
      </c>
    </row>
    <row r="482" spans="1:4">
      <c r="A482" s="22" t="s">
        <v>501</v>
      </c>
      <c r="B482" s="23">
        <v>100000</v>
      </c>
      <c r="C482" s="33" t="s">
        <v>505</v>
      </c>
      <c r="D482" s="17">
        <v>42534</v>
      </c>
    </row>
    <row r="483" spans="1:4">
      <c r="A483" s="44" t="s">
        <v>506</v>
      </c>
      <c r="B483" s="23">
        <v>80000</v>
      </c>
      <c r="C483" s="16" t="s">
        <v>507</v>
      </c>
      <c r="D483" s="17">
        <v>42608</v>
      </c>
    </row>
    <row r="484" spans="1:4" ht="25.5">
      <c r="A484" s="14" t="s">
        <v>508</v>
      </c>
      <c r="B484" s="15">
        <f>SUM(B485:B485)</f>
        <v>635618.80000000005</v>
      </c>
      <c r="C484" s="16"/>
      <c r="D484" s="17"/>
    </row>
    <row r="485" spans="1:4">
      <c r="A485" s="22" t="s">
        <v>509</v>
      </c>
      <c r="B485" s="23">
        <v>635618.80000000005</v>
      </c>
      <c r="C485" s="33" t="s">
        <v>393</v>
      </c>
      <c r="D485" s="17">
        <v>42510</v>
      </c>
    </row>
    <row r="486" spans="1:4">
      <c r="A486" s="14" t="s">
        <v>510</v>
      </c>
      <c r="B486" s="15">
        <f>SUM(B487:B523)</f>
        <v>25098260.079999998</v>
      </c>
      <c r="C486" s="33"/>
      <c r="D486" s="17"/>
    </row>
    <row r="487" spans="1:4">
      <c r="A487" s="22" t="s">
        <v>511</v>
      </c>
      <c r="B487" s="23">
        <v>1170125</v>
      </c>
      <c r="C487" s="33" t="s">
        <v>512</v>
      </c>
      <c r="D487" s="51">
        <v>41890</v>
      </c>
    </row>
    <row r="488" spans="1:4">
      <c r="A488" s="22" t="s">
        <v>513</v>
      </c>
      <c r="B488" s="23">
        <v>660800</v>
      </c>
      <c r="C488" s="33" t="s">
        <v>420</v>
      </c>
      <c r="D488" s="51">
        <v>42461</v>
      </c>
    </row>
    <row r="489" spans="1:4">
      <c r="A489" s="22" t="s">
        <v>513</v>
      </c>
      <c r="B489" s="23">
        <v>94400</v>
      </c>
      <c r="C489" s="33" t="s">
        <v>514</v>
      </c>
      <c r="D489" s="51">
        <v>42542</v>
      </c>
    </row>
    <row r="490" spans="1:4">
      <c r="A490" s="22" t="s">
        <v>515</v>
      </c>
      <c r="B490" s="23">
        <v>442700</v>
      </c>
      <c r="C490" s="33" t="s">
        <v>516</v>
      </c>
      <c r="D490" s="51">
        <v>42590</v>
      </c>
    </row>
    <row r="491" spans="1:4" ht="25.5">
      <c r="A491" s="22" t="s">
        <v>517</v>
      </c>
      <c r="B491" s="36">
        <v>2950993.75</v>
      </c>
      <c r="C491" s="33" t="s">
        <v>518</v>
      </c>
      <c r="D491" s="17">
        <v>42769</v>
      </c>
    </row>
    <row r="492" spans="1:4">
      <c r="A492" s="22" t="s">
        <v>0</v>
      </c>
      <c r="B492" s="23">
        <v>898004.6</v>
      </c>
      <c r="C492" s="33" t="s">
        <v>519</v>
      </c>
      <c r="D492" s="51">
        <v>42823</v>
      </c>
    </row>
    <row r="493" spans="1:4">
      <c r="A493" s="22" t="s">
        <v>520</v>
      </c>
      <c r="B493" s="23">
        <v>399784</v>
      </c>
      <c r="C493" s="33" t="s">
        <v>521</v>
      </c>
      <c r="D493" s="51">
        <v>42538</v>
      </c>
    </row>
    <row r="494" spans="1:4">
      <c r="A494" s="22" t="s">
        <v>522</v>
      </c>
      <c r="B494" s="23">
        <v>725000</v>
      </c>
      <c r="C494" s="33" t="s">
        <v>523</v>
      </c>
      <c r="D494" s="51">
        <v>42825</v>
      </c>
    </row>
    <row r="495" spans="1:4">
      <c r="A495" s="22" t="s">
        <v>520</v>
      </c>
      <c r="B495" s="19">
        <v>399784</v>
      </c>
      <c r="C495" s="50" t="s">
        <v>524</v>
      </c>
      <c r="D495" s="21">
        <v>42538</v>
      </c>
    </row>
    <row r="496" spans="1:4">
      <c r="A496" s="22" t="s">
        <v>525</v>
      </c>
      <c r="B496" s="19">
        <v>107085</v>
      </c>
      <c r="C496" s="50" t="s">
        <v>526</v>
      </c>
      <c r="D496" s="21">
        <v>42538</v>
      </c>
    </row>
    <row r="497" spans="1:4">
      <c r="A497" s="22" t="s">
        <v>527</v>
      </c>
      <c r="B497" s="23">
        <v>601800</v>
      </c>
      <c r="C497" s="33" t="s">
        <v>528</v>
      </c>
      <c r="D497" s="51">
        <v>42611</v>
      </c>
    </row>
    <row r="498" spans="1:4">
      <c r="A498" s="22" t="s">
        <v>529</v>
      </c>
      <c r="B498" s="23">
        <v>2031598.8</v>
      </c>
      <c r="C498" s="33" t="s">
        <v>530</v>
      </c>
      <c r="D498" s="21">
        <v>42538</v>
      </c>
    </row>
    <row r="499" spans="1:4" ht="25.5">
      <c r="A499" s="22" t="s">
        <v>531</v>
      </c>
      <c r="B499" s="36">
        <f>14040*1.18</f>
        <v>16567.2</v>
      </c>
      <c r="C499" s="33" t="s">
        <v>532</v>
      </c>
      <c r="D499" s="17">
        <v>42629</v>
      </c>
    </row>
    <row r="500" spans="1:4">
      <c r="A500" s="22" t="s">
        <v>533</v>
      </c>
      <c r="B500" s="36">
        <v>275000</v>
      </c>
      <c r="C500" s="33" t="s">
        <v>243</v>
      </c>
      <c r="D500" s="51">
        <v>42774</v>
      </c>
    </row>
    <row r="501" spans="1:4">
      <c r="A501" s="22" t="s">
        <v>534</v>
      </c>
      <c r="B501" s="23">
        <v>2316222</v>
      </c>
      <c r="C501" s="33" t="s">
        <v>535</v>
      </c>
      <c r="D501" s="51">
        <v>42810</v>
      </c>
    </row>
    <row r="502" spans="1:4">
      <c r="A502" s="22" t="s">
        <v>536</v>
      </c>
      <c r="B502" s="23">
        <v>298954</v>
      </c>
      <c r="C502" s="33" t="s">
        <v>537</v>
      </c>
      <c r="D502" s="51">
        <v>42082</v>
      </c>
    </row>
    <row r="503" spans="1:4">
      <c r="A503" s="48" t="s">
        <v>538</v>
      </c>
      <c r="B503" s="19">
        <v>1185067</v>
      </c>
      <c r="C503" s="38" t="s">
        <v>539</v>
      </c>
      <c r="D503" s="29">
        <v>42240</v>
      </c>
    </row>
    <row r="504" spans="1:4">
      <c r="A504" s="22" t="s">
        <v>540</v>
      </c>
      <c r="B504" s="23">
        <v>318010</v>
      </c>
      <c r="C504" s="33" t="s">
        <v>541</v>
      </c>
      <c r="D504" s="51">
        <v>42290</v>
      </c>
    </row>
    <row r="505" spans="1:4">
      <c r="A505" s="22" t="s">
        <v>542</v>
      </c>
      <c r="B505" s="23">
        <v>147500</v>
      </c>
      <c r="C505" s="33" t="s">
        <v>420</v>
      </c>
      <c r="D505" s="51">
        <v>42325</v>
      </c>
    </row>
    <row r="506" spans="1:4">
      <c r="A506" s="22" t="s">
        <v>543</v>
      </c>
      <c r="B506" s="23">
        <v>1578121.38</v>
      </c>
      <c r="C506" s="33" t="s">
        <v>544</v>
      </c>
      <c r="D506" s="51">
        <v>42340</v>
      </c>
    </row>
    <row r="507" spans="1:4">
      <c r="A507" s="22" t="s">
        <v>545</v>
      </c>
      <c r="B507" s="23">
        <v>156428.51999999999</v>
      </c>
      <c r="C507" s="33" t="s">
        <v>546</v>
      </c>
      <c r="D507" s="51">
        <v>42341</v>
      </c>
    </row>
    <row r="508" spans="1:4">
      <c r="A508" s="22" t="s">
        <v>547</v>
      </c>
      <c r="B508" s="23">
        <v>200600</v>
      </c>
      <c r="C508" s="33" t="s">
        <v>548</v>
      </c>
      <c r="D508" s="51">
        <v>42345</v>
      </c>
    </row>
    <row r="509" spans="1:4">
      <c r="A509" s="22" t="s">
        <v>549</v>
      </c>
      <c r="B509" s="23">
        <v>1180000</v>
      </c>
      <c r="C509" s="33" t="s">
        <v>165</v>
      </c>
      <c r="D509" s="51">
        <v>42352</v>
      </c>
    </row>
    <row r="510" spans="1:4">
      <c r="A510" s="22" t="s">
        <v>550</v>
      </c>
      <c r="B510" s="23">
        <v>401200</v>
      </c>
      <c r="C510" s="33" t="s">
        <v>551</v>
      </c>
      <c r="D510" s="51">
        <v>42481</v>
      </c>
    </row>
    <row r="511" spans="1:4">
      <c r="A511" s="22" t="s">
        <v>552</v>
      </c>
      <c r="B511" s="23">
        <v>118000</v>
      </c>
      <c r="C511" s="33" t="s">
        <v>553</v>
      </c>
      <c r="D511" s="51">
        <v>42486</v>
      </c>
    </row>
    <row r="512" spans="1:4">
      <c r="A512" s="22" t="s">
        <v>554</v>
      </c>
      <c r="B512" s="23">
        <v>472000</v>
      </c>
      <c r="C512" s="33" t="s">
        <v>555</v>
      </c>
      <c r="D512" s="51">
        <v>42527</v>
      </c>
    </row>
    <row r="513" spans="1:4">
      <c r="A513" s="22" t="s">
        <v>556</v>
      </c>
      <c r="B513" s="23">
        <v>81774</v>
      </c>
      <c r="C513" s="33" t="s">
        <v>500</v>
      </c>
      <c r="D513" s="51">
        <v>42538</v>
      </c>
    </row>
    <row r="514" spans="1:4">
      <c r="A514" s="22" t="s">
        <v>552</v>
      </c>
      <c r="B514" s="23">
        <v>118000</v>
      </c>
      <c r="C514" s="33" t="s">
        <v>557</v>
      </c>
      <c r="D514" s="51">
        <v>42550</v>
      </c>
    </row>
    <row r="515" spans="1:4">
      <c r="A515" s="22" t="s">
        <v>558</v>
      </c>
      <c r="B515" s="23">
        <v>136290</v>
      </c>
      <c r="C515" s="33" t="s">
        <v>559</v>
      </c>
      <c r="D515" s="51">
        <v>42569</v>
      </c>
    </row>
    <row r="516" spans="1:4">
      <c r="A516" s="22" t="s">
        <v>560</v>
      </c>
      <c r="B516" s="23">
        <v>432000</v>
      </c>
      <c r="C516" s="33" t="s">
        <v>561</v>
      </c>
      <c r="D516" s="51">
        <v>42586</v>
      </c>
    </row>
    <row r="517" spans="1:4">
      <c r="A517" s="22" t="s">
        <v>552</v>
      </c>
      <c r="B517" s="19">
        <v>118000</v>
      </c>
      <c r="C517" s="50" t="s">
        <v>562</v>
      </c>
      <c r="D517" s="21">
        <v>42716</v>
      </c>
    </row>
    <row r="518" spans="1:4">
      <c r="A518" s="22" t="s">
        <v>552</v>
      </c>
      <c r="B518" s="23">
        <v>118000</v>
      </c>
      <c r="C518" s="33" t="s">
        <v>563</v>
      </c>
      <c r="D518" s="51">
        <v>42604</v>
      </c>
    </row>
    <row r="519" spans="1:4">
      <c r="A519" s="22" t="s">
        <v>564</v>
      </c>
      <c r="B519" s="23">
        <v>1036040</v>
      </c>
      <c r="C519" s="33" t="s">
        <v>565</v>
      </c>
      <c r="D519" s="51">
        <v>42601</v>
      </c>
    </row>
    <row r="520" spans="1:4">
      <c r="A520" s="22" t="s">
        <v>566</v>
      </c>
      <c r="B520" s="23">
        <v>637908</v>
      </c>
      <c r="C520" s="33" t="s">
        <v>567</v>
      </c>
      <c r="D520" s="51">
        <v>42607</v>
      </c>
    </row>
    <row r="521" spans="1:4">
      <c r="A521" s="22" t="s">
        <v>552</v>
      </c>
      <c r="B521" s="23">
        <v>118000</v>
      </c>
      <c r="C521" s="33" t="s">
        <v>568</v>
      </c>
      <c r="D521" s="51">
        <v>42612</v>
      </c>
    </row>
    <row r="522" spans="1:4">
      <c r="A522" s="22" t="s">
        <v>566</v>
      </c>
      <c r="B522" s="23">
        <v>2891000</v>
      </c>
      <c r="C522" s="33" t="s">
        <v>569</v>
      </c>
      <c r="D522" s="51">
        <v>42621</v>
      </c>
    </row>
    <row r="523" spans="1:4">
      <c r="A523" s="22" t="s">
        <v>570</v>
      </c>
      <c r="B523" s="23">
        <v>265502.83</v>
      </c>
      <c r="C523" s="33" t="s">
        <v>571</v>
      </c>
      <c r="D523" s="51">
        <v>42622</v>
      </c>
    </row>
    <row r="524" spans="1:4">
      <c r="A524" s="14" t="s">
        <v>572</v>
      </c>
      <c r="B524" s="15">
        <f>SUM(B525:B526)</f>
        <v>42001251.079999998</v>
      </c>
      <c r="C524" s="24"/>
      <c r="D524" s="25"/>
    </row>
    <row r="525" spans="1:4" ht="25.5">
      <c r="A525" s="22" t="s">
        <v>573</v>
      </c>
      <c r="B525" s="23">
        <v>29189906.050000001</v>
      </c>
      <c r="C525" s="33" t="s">
        <v>574</v>
      </c>
      <c r="D525" s="51">
        <v>42577</v>
      </c>
    </row>
    <row r="526" spans="1:4" ht="25.5">
      <c r="A526" s="22" t="s">
        <v>573</v>
      </c>
      <c r="B526" s="23">
        <v>12811345.029999999</v>
      </c>
      <c r="C526" s="33" t="s">
        <v>574</v>
      </c>
      <c r="D526" s="51">
        <v>42577</v>
      </c>
    </row>
    <row r="527" spans="1:4">
      <c r="A527" s="14" t="s">
        <v>575</v>
      </c>
      <c r="B527" s="15">
        <f>SUM(B528:B594)</f>
        <v>6719876.3640000001</v>
      </c>
      <c r="C527" s="33"/>
      <c r="D527" s="51"/>
    </row>
    <row r="528" spans="1:4" ht="25.5">
      <c r="A528" s="22" t="s">
        <v>192</v>
      </c>
      <c r="B528" s="23">
        <f>53700*1.18</f>
        <v>63366</v>
      </c>
      <c r="C528" s="33" t="s">
        <v>193</v>
      </c>
      <c r="D528" s="17">
        <v>41672</v>
      </c>
    </row>
    <row r="529" spans="1:4" ht="25.5">
      <c r="A529" s="37" t="s">
        <v>270</v>
      </c>
      <c r="B529" s="36">
        <v>89680</v>
      </c>
      <c r="C529" s="38" t="s">
        <v>271</v>
      </c>
      <c r="D529" s="59">
        <v>42828</v>
      </c>
    </row>
    <row r="530" spans="1:4">
      <c r="A530" s="37" t="s">
        <v>427</v>
      </c>
      <c r="B530" s="23">
        <v>490880</v>
      </c>
      <c r="C530" s="38" t="s">
        <v>528</v>
      </c>
      <c r="D530" s="45">
        <v>42306</v>
      </c>
    </row>
    <row r="531" spans="1:4">
      <c r="A531" s="37" t="s">
        <v>249</v>
      </c>
      <c r="B531" s="23">
        <v>198604.71</v>
      </c>
      <c r="C531" s="38" t="s">
        <v>576</v>
      </c>
      <c r="D531" s="45">
        <v>42817</v>
      </c>
    </row>
    <row r="532" spans="1:4" ht="25.5">
      <c r="A532" s="22" t="s">
        <v>251</v>
      </c>
      <c r="B532" s="23">
        <f>270022.8*1.18</f>
        <v>318626.90399999998</v>
      </c>
      <c r="C532" s="33" t="s">
        <v>252</v>
      </c>
      <c r="D532" s="51">
        <v>42417</v>
      </c>
    </row>
    <row r="533" spans="1:4">
      <c r="A533" s="37" t="s">
        <v>251</v>
      </c>
      <c r="B533" s="23">
        <v>130000.33</v>
      </c>
      <c r="C533" s="38" t="s">
        <v>577</v>
      </c>
      <c r="D533" s="45">
        <v>42433</v>
      </c>
    </row>
    <row r="534" spans="1:4">
      <c r="A534" s="37" t="s">
        <v>185</v>
      </c>
      <c r="B534" s="23">
        <f>337100*1.18</f>
        <v>397778</v>
      </c>
      <c r="C534" s="33" t="s">
        <v>253</v>
      </c>
      <c r="D534" s="17">
        <v>42436</v>
      </c>
    </row>
    <row r="535" spans="1:4">
      <c r="A535" s="37" t="s">
        <v>259</v>
      </c>
      <c r="B535" s="23">
        <f>23130*1.18</f>
        <v>27293.399999999998</v>
      </c>
      <c r="C535" s="33" t="s">
        <v>260</v>
      </c>
      <c r="D535" s="17">
        <v>42510</v>
      </c>
    </row>
    <row r="536" spans="1:4">
      <c r="A536" s="22" t="s">
        <v>263</v>
      </c>
      <c r="B536" s="23">
        <f>15600*1.18</f>
        <v>18408</v>
      </c>
      <c r="C536" s="38" t="s">
        <v>265</v>
      </c>
      <c r="D536" s="45">
        <v>42538</v>
      </c>
    </row>
    <row r="537" spans="1:4">
      <c r="A537" s="44" t="s">
        <v>180</v>
      </c>
      <c r="B537" s="23">
        <f>33750*1.18</f>
        <v>39825</v>
      </c>
      <c r="C537" s="16" t="s">
        <v>578</v>
      </c>
      <c r="D537" s="17">
        <v>42542</v>
      </c>
    </row>
    <row r="538" spans="1:4">
      <c r="A538" s="22" t="s">
        <v>303</v>
      </c>
      <c r="B538" s="23">
        <v>77738.399999999994</v>
      </c>
      <c r="C538" s="33" t="s">
        <v>579</v>
      </c>
      <c r="D538" s="17">
        <v>42545</v>
      </c>
    </row>
    <row r="539" spans="1:4">
      <c r="A539" s="44" t="s">
        <v>180</v>
      </c>
      <c r="B539" s="23">
        <f>33750*1.18</f>
        <v>39825</v>
      </c>
      <c r="C539" s="33" t="s">
        <v>580</v>
      </c>
      <c r="D539" s="17">
        <v>42556</v>
      </c>
    </row>
    <row r="540" spans="1:4">
      <c r="A540" s="37" t="s">
        <v>201</v>
      </c>
      <c r="B540" s="23">
        <v>6608</v>
      </c>
      <c r="C540" s="38" t="s">
        <v>202</v>
      </c>
      <c r="D540" s="45">
        <v>42646</v>
      </c>
    </row>
    <row r="541" spans="1:4">
      <c r="A541" s="37" t="s">
        <v>201</v>
      </c>
      <c r="B541" s="23">
        <v>28320</v>
      </c>
      <c r="C541" s="16" t="s">
        <v>581</v>
      </c>
      <c r="D541" s="17">
        <v>42572</v>
      </c>
    </row>
    <row r="542" spans="1:4" ht="25.5">
      <c r="A542" s="22" t="s">
        <v>263</v>
      </c>
      <c r="B542" s="23">
        <f>152625*1.18</f>
        <v>180097.5</v>
      </c>
      <c r="C542" s="33" t="s">
        <v>264</v>
      </c>
      <c r="D542" s="17">
        <v>42583</v>
      </c>
    </row>
    <row r="543" spans="1:4">
      <c r="A543" s="44" t="s">
        <v>180</v>
      </c>
      <c r="B543" s="23">
        <f>23625*1.18</f>
        <v>27877.5</v>
      </c>
      <c r="C543" s="16" t="s">
        <v>181</v>
      </c>
      <c r="D543" s="17">
        <v>42583</v>
      </c>
    </row>
    <row r="544" spans="1:4">
      <c r="A544" s="37" t="s">
        <v>291</v>
      </c>
      <c r="B544" s="23">
        <v>176056</v>
      </c>
      <c r="C544" s="38" t="s">
        <v>582</v>
      </c>
      <c r="D544" s="45">
        <v>42829</v>
      </c>
    </row>
    <row r="545" spans="1:4" ht="25.5">
      <c r="A545" s="37" t="s">
        <v>267</v>
      </c>
      <c r="B545" s="23">
        <f>11100*1.18</f>
        <v>13098</v>
      </c>
      <c r="C545" s="33" t="s">
        <v>583</v>
      </c>
      <c r="D545" s="17">
        <v>42697</v>
      </c>
    </row>
    <row r="546" spans="1:4">
      <c r="A546" s="37" t="s">
        <v>431</v>
      </c>
      <c r="B546" s="23">
        <v>160255.79999999999</v>
      </c>
      <c r="C546" s="33" t="s">
        <v>584</v>
      </c>
      <c r="D546" s="17">
        <v>42821</v>
      </c>
    </row>
    <row r="547" spans="1:4">
      <c r="A547" s="37" t="s">
        <v>585</v>
      </c>
      <c r="B547" s="23">
        <v>82364</v>
      </c>
      <c r="C547" s="33" t="s">
        <v>586</v>
      </c>
      <c r="D547" s="17">
        <v>42817</v>
      </c>
    </row>
    <row r="548" spans="1:4">
      <c r="A548" s="37" t="s">
        <v>585</v>
      </c>
      <c r="B548" s="23">
        <v>77231</v>
      </c>
      <c r="C548" s="33" t="s">
        <v>587</v>
      </c>
      <c r="D548" s="17">
        <v>42817</v>
      </c>
    </row>
    <row r="549" spans="1:4">
      <c r="A549" s="37" t="s">
        <v>585</v>
      </c>
      <c r="B549" s="23">
        <v>49453.8</v>
      </c>
      <c r="C549" s="33" t="s">
        <v>588</v>
      </c>
      <c r="D549" s="17">
        <v>42817</v>
      </c>
    </row>
    <row r="550" spans="1:4">
      <c r="A550" s="37" t="s">
        <v>585</v>
      </c>
      <c r="B550" s="23">
        <v>80313.75</v>
      </c>
      <c r="C550" s="33" t="s">
        <v>589</v>
      </c>
      <c r="D550" s="17">
        <v>42821</v>
      </c>
    </row>
    <row r="551" spans="1:4">
      <c r="A551" s="37" t="s">
        <v>185</v>
      </c>
      <c r="B551" s="23">
        <v>63806.14</v>
      </c>
      <c r="C551" s="33" t="s">
        <v>590</v>
      </c>
      <c r="D551" s="17">
        <v>42753</v>
      </c>
    </row>
    <row r="552" spans="1:4">
      <c r="A552" s="37" t="s">
        <v>591</v>
      </c>
      <c r="B552" s="23">
        <v>172828.7</v>
      </c>
      <c r="C552" s="33" t="s">
        <v>592</v>
      </c>
      <c r="D552" s="17">
        <v>42824</v>
      </c>
    </row>
    <row r="553" spans="1:4">
      <c r="A553" s="37" t="s">
        <v>591</v>
      </c>
      <c r="B553" s="23">
        <v>99898.8</v>
      </c>
      <c r="C553" s="33" t="s">
        <v>593</v>
      </c>
      <c r="D553" s="17">
        <v>42825</v>
      </c>
    </row>
    <row r="554" spans="1:4">
      <c r="A554" s="37" t="s">
        <v>591</v>
      </c>
      <c r="B554" s="23">
        <v>99898.8</v>
      </c>
      <c r="C554" s="33" t="s">
        <v>594</v>
      </c>
      <c r="D554" s="17">
        <v>42817</v>
      </c>
    </row>
    <row r="555" spans="1:4">
      <c r="A555" s="37" t="s">
        <v>591</v>
      </c>
      <c r="B555" s="23">
        <v>41710</v>
      </c>
      <c r="C555" s="33" t="s">
        <v>595</v>
      </c>
      <c r="D555" s="17">
        <v>42817</v>
      </c>
    </row>
    <row r="556" spans="1:4" ht="25.5">
      <c r="A556" s="37" t="s">
        <v>267</v>
      </c>
      <c r="B556" s="23">
        <f>8800*1.18</f>
        <v>10384</v>
      </c>
      <c r="C556" s="33" t="s">
        <v>596</v>
      </c>
      <c r="D556" s="17">
        <v>42814</v>
      </c>
    </row>
    <row r="557" spans="1:4">
      <c r="A557" s="37" t="s">
        <v>597</v>
      </c>
      <c r="B557" s="36">
        <v>496662</v>
      </c>
      <c r="C557" s="33" t="s">
        <v>598</v>
      </c>
      <c r="D557" s="17">
        <v>42741</v>
      </c>
    </row>
    <row r="558" spans="1:4" ht="25.5">
      <c r="A558" s="22" t="s">
        <v>0</v>
      </c>
      <c r="B558" s="36">
        <v>257000</v>
      </c>
      <c r="C558" s="38" t="s">
        <v>184</v>
      </c>
      <c r="D558" s="45">
        <v>42782</v>
      </c>
    </row>
    <row r="559" spans="1:4">
      <c r="A559" s="37" t="s">
        <v>185</v>
      </c>
      <c r="B559" s="23">
        <v>17400</v>
      </c>
      <c r="C559" s="38" t="s">
        <v>205</v>
      </c>
      <c r="D559" s="45">
        <v>42436</v>
      </c>
    </row>
    <row r="560" spans="1:4">
      <c r="A560" s="37" t="s">
        <v>185</v>
      </c>
      <c r="B560" s="23">
        <v>26373</v>
      </c>
      <c r="C560" s="38" t="s">
        <v>599</v>
      </c>
      <c r="D560" s="45">
        <v>42152</v>
      </c>
    </row>
    <row r="561" spans="1:4">
      <c r="A561" s="37" t="s">
        <v>185</v>
      </c>
      <c r="B561" s="23">
        <f>250000*1.18</f>
        <v>295000</v>
      </c>
      <c r="C561" s="33" t="s">
        <v>206</v>
      </c>
      <c r="D561" s="45">
        <v>42091</v>
      </c>
    </row>
    <row r="562" spans="1:4">
      <c r="A562" s="37" t="s">
        <v>185</v>
      </c>
      <c r="B562" s="23">
        <v>44132</v>
      </c>
      <c r="C562" s="16" t="s">
        <v>277</v>
      </c>
      <c r="D562" s="17">
        <v>42166</v>
      </c>
    </row>
    <row r="563" spans="1:4">
      <c r="A563" s="37" t="s">
        <v>185</v>
      </c>
      <c r="B563" s="23">
        <f>26000*1.18</f>
        <v>30680</v>
      </c>
      <c r="C563" s="38" t="s">
        <v>186</v>
      </c>
      <c r="D563" s="17">
        <v>42234</v>
      </c>
    </row>
    <row r="564" spans="1:4">
      <c r="A564" s="37" t="s">
        <v>280</v>
      </c>
      <c r="B564" s="23">
        <v>85910</v>
      </c>
      <c r="C564" s="38" t="s">
        <v>281</v>
      </c>
      <c r="D564" s="45">
        <v>42242</v>
      </c>
    </row>
    <row r="565" spans="1:4">
      <c r="A565" s="37" t="s">
        <v>185</v>
      </c>
      <c r="B565" s="23">
        <v>67330.8</v>
      </c>
      <c r="C565" s="38" t="s">
        <v>600</v>
      </c>
      <c r="D565" s="45">
        <v>42306</v>
      </c>
    </row>
    <row r="566" spans="1:4">
      <c r="A566" s="22" t="s">
        <v>422</v>
      </c>
      <c r="B566" s="23">
        <v>22538</v>
      </c>
      <c r="C566" s="33" t="s">
        <v>601</v>
      </c>
      <c r="D566" s="17">
        <v>42620</v>
      </c>
    </row>
    <row r="567" spans="1:4">
      <c r="A567" s="22" t="s">
        <v>283</v>
      </c>
      <c r="B567" s="23">
        <v>89621</v>
      </c>
      <c r="C567" s="33" t="s">
        <v>602</v>
      </c>
      <c r="D567" s="51">
        <v>42405</v>
      </c>
    </row>
    <row r="568" spans="1:4">
      <c r="A568" s="37" t="s">
        <v>185</v>
      </c>
      <c r="B568" s="23">
        <f>56525*1.18</f>
        <v>66699.5</v>
      </c>
      <c r="C568" s="33" t="s">
        <v>282</v>
      </c>
      <c r="D568" s="17">
        <v>42410</v>
      </c>
    </row>
    <row r="569" spans="1:4">
      <c r="A569" s="37" t="s">
        <v>261</v>
      </c>
      <c r="B569" s="23">
        <v>337100</v>
      </c>
      <c r="C569" s="16" t="s">
        <v>262</v>
      </c>
      <c r="D569" s="17">
        <v>42432</v>
      </c>
    </row>
    <row r="570" spans="1:4">
      <c r="A570" s="22" t="s">
        <v>210</v>
      </c>
      <c r="B570" s="23">
        <f>19100*1.18</f>
        <v>22538</v>
      </c>
      <c r="C570" s="33" t="s">
        <v>211</v>
      </c>
      <c r="D570" s="17">
        <v>42493</v>
      </c>
    </row>
    <row r="571" spans="1:4">
      <c r="A571" s="37" t="s">
        <v>603</v>
      </c>
      <c r="B571" s="23">
        <v>75048</v>
      </c>
      <c r="C571" s="38" t="s">
        <v>568</v>
      </c>
      <c r="D571" s="45">
        <v>42496</v>
      </c>
    </row>
    <row r="572" spans="1:4" ht="25.5">
      <c r="A572" s="22" t="s">
        <v>283</v>
      </c>
      <c r="B572" s="23">
        <f>2700*1.18</f>
        <v>3186</v>
      </c>
      <c r="C572" s="33" t="s">
        <v>284</v>
      </c>
      <c r="D572" s="17">
        <v>42513</v>
      </c>
    </row>
    <row r="573" spans="1:4">
      <c r="A573" s="22" t="s">
        <v>283</v>
      </c>
      <c r="B573" s="23">
        <f>29750*1.18</f>
        <v>35105</v>
      </c>
      <c r="C573" s="33" t="s">
        <v>285</v>
      </c>
      <c r="D573" s="17">
        <v>42527</v>
      </c>
    </row>
    <row r="574" spans="1:4">
      <c r="A574" s="22" t="s">
        <v>283</v>
      </c>
      <c r="B574" s="23">
        <f>15850*1.18</f>
        <v>18703</v>
      </c>
      <c r="C574" s="33" t="s">
        <v>286</v>
      </c>
      <c r="D574" s="17">
        <v>42537</v>
      </c>
    </row>
    <row r="575" spans="1:4">
      <c r="A575" s="22" t="s">
        <v>303</v>
      </c>
      <c r="B575" s="23">
        <v>183490</v>
      </c>
      <c r="C575" s="16" t="s">
        <v>604</v>
      </c>
      <c r="D575" s="17">
        <v>42538</v>
      </c>
    </row>
    <row r="576" spans="1:4" ht="25.5">
      <c r="A576" s="37" t="s">
        <v>291</v>
      </c>
      <c r="B576" s="23">
        <v>56834</v>
      </c>
      <c r="C576" s="33" t="s">
        <v>292</v>
      </c>
      <c r="D576" s="51">
        <v>42566</v>
      </c>
    </row>
    <row r="577" spans="1:4">
      <c r="A577" s="37" t="s">
        <v>201</v>
      </c>
      <c r="B577" s="23">
        <v>45194</v>
      </c>
      <c r="C577" s="38" t="s">
        <v>605</v>
      </c>
      <c r="D577" s="45">
        <v>42571</v>
      </c>
    </row>
    <row r="578" spans="1:4">
      <c r="A578" s="37" t="s">
        <v>201</v>
      </c>
      <c r="B578" s="23">
        <f>19500*1.18</f>
        <v>23010</v>
      </c>
      <c r="C578" s="38" t="s">
        <v>293</v>
      </c>
      <c r="D578" s="45">
        <v>42572</v>
      </c>
    </row>
    <row r="579" spans="1:4">
      <c r="A579" s="37" t="s">
        <v>201</v>
      </c>
      <c r="B579" s="23">
        <v>28202</v>
      </c>
      <c r="C579" s="38" t="s">
        <v>294</v>
      </c>
      <c r="D579" s="45">
        <v>42572</v>
      </c>
    </row>
    <row r="580" spans="1:4">
      <c r="A580" s="37" t="s">
        <v>201</v>
      </c>
      <c r="B580" s="23">
        <v>168740</v>
      </c>
      <c r="C580" s="38" t="s">
        <v>295</v>
      </c>
      <c r="D580" s="45">
        <v>42572</v>
      </c>
    </row>
    <row r="581" spans="1:4">
      <c r="A581" s="37" t="s">
        <v>201</v>
      </c>
      <c r="B581" s="23">
        <f>24700*1.18</f>
        <v>29146</v>
      </c>
      <c r="C581" s="38" t="s">
        <v>296</v>
      </c>
      <c r="D581" s="45">
        <v>42577</v>
      </c>
    </row>
    <row r="582" spans="1:4">
      <c r="A582" s="37" t="s">
        <v>297</v>
      </c>
      <c r="B582" s="23">
        <f>30800*1.18</f>
        <v>36344</v>
      </c>
      <c r="C582" s="38" t="s">
        <v>298</v>
      </c>
      <c r="D582" s="45">
        <v>42579</v>
      </c>
    </row>
    <row r="583" spans="1:4">
      <c r="A583" s="37" t="s">
        <v>297</v>
      </c>
      <c r="B583" s="23">
        <f>30000*1.18</f>
        <v>35400</v>
      </c>
      <c r="C583" s="38" t="s">
        <v>299</v>
      </c>
      <c r="D583" s="45">
        <v>42579</v>
      </c>
    </row>
    <row r="584" spans="1:4">
      <c r="A584" s="37" t="s">
        <v>201</v>
      </c>
      <c r="B584" s="23">
        <f>21300*1.18</f>
        <v>25134</v>
      </c>
      <c r="C584" s="38" t="s">
        <v>300</v>
      </c>
      <c r="D584" s="45">
        <v>42586</v>
      </c>
    </row>
    <row r="585" spans="1:4" ht="25.5">
      <c r="A585" s="37" t="s">
        <v>291</v>
      </c>
      <c r="B585" s="23">
        <v>26063.25</v>
      </c>
      <c r="C585" s="33" t="s">
        <v>301</v>
      </c>
      <c r="D585" s="51">
        <v>42604</v>
      </c>
    </row>
    <row r="586" spans="1:4">
      <c r="A586" s="37" t="s">
        <v>291</v>
      </c>
      <c r="B586" s="23">
        <v>75331.199999999997</v>
      </c>
      <c r="C586" s="33" t="s">
        <v>606</v>
      </c>
      <c r="D586" s="17">
        <v>42604</v>
      </c>
    </row>
    <row r="587" spans="1:4">
      <c r="A587" s="37" t="s">
        <v>291</v>
      </c>
      <c r="B587" s="23">
        <v>82393.5</v>
      </c>
      <c r="C587" s="38" t="s">
        <v>485</v>
      </c>
      <c r="D587" s="45">
        <v>42611</v>
      </c>
    </row>
    <row r="588" spans="1:4" ht="25.5">
      <c r="A588" s="22" t="s">
        <v>201</v>
      </c>
      <c r="B588" s="23">
        <v>21653</v>
      </c>
      <c r="C588" s="33" t="s">
        <v>302</v>
      </c>
      <c r="D588" s="17">
        <v>42612</v>
      </c>
    </row>
    <row r="589" spans="1:4" ht="25.5">
      <c r="A589" s="22" t="s">
        <v>303</v>
      </c>
      <c r="B589" s="23">
        <v>50834.400000000001</v>
      </c>
      <c r="C589" s="33" t="s">
        <v>304</v>
      </c>
      <c r="D589" s="51">
        <v>42621</v>
      </c>
    </row>
    <row r="590" spans="1:4">
      <c r="A590" s="37" t="s">
        <v>422</v>
      </c>
      <c r="B590" s="23">
        <v>252638</v>
      </c>
      <c r="C590" s="33" t="s">
        <v>607</v>
      </c>
      <c r="D590" s="17">
        <v>42657</v>
      </c>
    </row>
    <row r="591" spans="1:4">
      <c r="A591" s="22" t="s">
        <v>405</v>
      </c>
      <c r="B591" s="23">
        <v>174345</v>
      </c>
      <c r="C591" s="33" t="s">
        <v>608</v>
      </c>
      <c r="D591" s="17">
        <v>42717</v>
      </c>
    </row>
    <row r="592" spans="1:4">
      <c r="A592" s="37" t="s">
        <v>414</v>
      </c>
      <c r="B592" s="23">
        <v>50210.18</v>
      </c>
      <c r="C592" s="33" t="s">
        <v>609</v>
      </c>
      <c r="D592" s="17">
        <v>42723</v>
      </c>
    </row>
    <row r="593" spans="1:4">
      <c r="A593" s="22" t="s">
        <v>303</v>
      </c>
      <c r="B593" s="23">
        <v>39120</v>
      </c>
      <c r="C593" s="33" t="s">
        <v>306</v>
      </c>
      <c r="D593" s="17">
        <v>42759</v>
      </c>
    </row>
    <row r="594" spans="1:4">
      <c r="A594" s="22" t="s">
        <v>441</v>
      </c>
      <c r="B594" s="23">
        <v>62540</v>
      </c>
      <c r="C594" s="33" t="s">
        <v>610</v>
      </c>
      <c r="D594" s="17">
        <v>42780</v>
      </c>
    </row>
    <row r="595" spans="1:4">
      <c r="A595" s="60" t="s">
        <v>611</v>
      </c>
      <c r="B595" s="15">
        <f>SUM(B596:B609)</f>
        <v>885724</v>
      </c>
      <c r="C595" s="33"/>
      <c r="D595" s="17"/>
    </row>
    <row r="596" spans="1:4">
      <c r="A596" s="44" t="s">
        <v>612</v>
      </c>
      <c r="B596" s="23">
        <v>47200</v>
      </c>
      <c r="C596" s="16" t="s">
        <v>8</v>
      </c>
      <c r="D596" s="17">
        <v>42501</v>
      </c>
    </row>
    <row r="597" spans="1:4">
      <c r="A597" s="44" t="s">
        <v>612</v>
      </c>
      <c r="B597" s="23">
        <v>82600</v>
      </c>
      <c r="C597" s="16" t="s">
        <v>613</v>
      </c>
      <c r="D597" s="17">
        <v>42501</v>
      </c>
    </row>
    <row r="598" spans="1:4">
      <c r="A598" s="44" t="s">
        <v>612</v>
      </c>
      <c r="B598" s="23">
        <v>88500</v>
      </c>
      <c r="C598" s="16" t="s">
        <v>614</v>
      </c>
      <c r="D598" s="17">
        <v>42157</v>
      </c>
    </row>
    <row r="599" spans="1:4">
      <c r="A599" s="44" t="s">
        <v>615</v>
      </c>
      <c r="B599" s="23">
        <v>81184</v>
      </c>
      <c r="C599" s="16" t="s">
        <v>616</v>
      </c>
      <c r="D599" s="17">
        <v>42810</v>
      </c>
    </row>
    <row r="600" spans="1:4">
      <c r="A600" s="44" t="s">
        <v>617</v>
      </c>
      <c r="B600" s="23">
        <v>18880</v>
      </c>
      <c r="C600" s="16" t="s">
        <v>618</v>
      </c>
      <c r="D600" s="17">
        <v>42216</v>
      </c>
    </row>
    <row r="601" spans="1:4">
      <c r="A601" s="44" t="s">
        <v>617</v>
      </c>
      <c r="B601" s="23">
        <v>7080</v>
      </c>
      <c r="C601" s="16" t="s">
        <v>619</v>
      </c>
      <c r="D601" s="17">
        <v>42242</v>
      </c>
    </row>
    <row r="602" spans="1:4">
      <c r="A602" s="44" t="s">
        <v>617</v>
      </c>
      <c r="B602" s="23">
        <v>28320</v>
      </c>
      <c r="C602" s="16" t="s">
        <v>620</v>
      </c>
      <c r="D602" s="17">
        <v>42284</v>
      </c>
    </row>
    <row r="603" spans="1:4">
      <c r="A603" s="44" t="s">
        <v>612</v>
      </c>
      <c r="B603" s="23">
        <v>35400</v>
      </c>
      <c r="C603" s="16" t="s">
        <v>616</v>
      </c>
      <c r="D603" s="17">
        <v>42479</v>
      </c>
    </row>
    <row r="604" spans="1:4">
      <c r="A604" s="44" t="s">
        <v>621</v>
      </c>
      <c r="B604" s="23">
        <v>19470</v>
      </c>
      <c r="C604" s="16" t="s">
        <v>622</v>
      </c>
      <c r="D604" s="17">
        <v>42524</v>
      </c>
    </row>
    <row r="605" spans="1:4">
      <c r="A605" s="44" t="s">
        <v>621</v>
      </c>
      <c r="B605" s="23">
        <v>25960</v>
      </c>
      <c r="C605" s="16" t="s">
        <v>623</v>
      </c>
      <c r="D605" s="17">
        <v>42524</v>
      </c>
    </row>
    <row r="606" spans="1:4">
      <c r="A606" s="22" t="s">
        <v>624</v>
      </c>
      <c r="B606" s="23">
        <v>78935</v>
      </c>
      <c r="C606" s="16" t="s">
        <v>625</v>
      </c>
      <c r="D606" s="17">
        <v>42576</v>
      </c>
    </row>
    <row r="607" spans="1:4">
      <c r="A607" s="44" t="s">
        <v>626</v>
      </c>
      <c r="B607" s="23">
        <v>248000</v>
      </c>
      <c r="C607" s="16" t="s">
        <v>627</v>
      </c>
      <c r="D607" s="17">
        <v>42608</v>
      </c>
    </row>
    <row r="608" spans="1:4">
      <c r="A608" s="44" t="s">
        <v>626</v>
      </c>
      <c r="B608" s="23">
        <v>41595</v>
      </c>
      <c r="C608" s="16" t="s">
        <v>628</v>
      </c>
      <c r="D608" s="17">
        <v>42612</v>
      </c>
    </row>
    <row r="609" spans="1:4">
      <c r="A609" s="52" t="s">
        <v>629</v>
      </c>
      <c r="B609" s="53">
        <v>82600</v>
      </c>
      <c r="C609" s="52" t="s">
        <v>630</v>
      </c>
      <c r="D609" s="54">
        <v>42670</v>
      </c>
    </row>
    <row r="610" spans="1:4">
      <c r="A610" s="60" t="s">
        <v>631</v>
      </c>
      <c r="B610" s="53">
        <f>SUM(B611:B612)</f>
        <v>914796.45</v>
      </c>
      <c r="C610" s="52"/>
      <c r="D610" s="54"/>
    </row>
    <row r="611" spans="1:4" ht="25.5">
      <c r="A611" s="44" t="s">
        <v>632</v>
      </c>
      <c r="B611" s="23">
        <f>180000*1.18</f>
        <v>212400</v>
      </c>
      <c r="C611" s="16" t="s">
        <v>633</v>
      </c>
      <c r="D611" s="17">
        <v>42606</v>
      </c>
    </row>
    <row r="612" spans="1:4">
      <c r="A612" s="37" t="s">
        <v>634</v>
      </c>
      <c r="B612" s="23">
        <f>637881.2+64515.25</f>
        <v>702396.45</v>
      </c>
      <c r="C612" s="16" t="s">
        <v>635</v>
      </c>
      <c r="D612" s="45">
        <v>41704</v>
      </c>
    </row>
    <row r="613" spans="1:4">
      <c r="A613" s="60" t="s">
        <v>636</v>
      </c>
      <c r="B613" s="15">
        <f>SUM(B614:B614)</f>
        <v>7072.92</v>
      </c>
      <c r="C613" s="16"/>
      <c r="D613" s="17"/>
    </row>
    <row r="614" spans="1:4" s="3" customFormat="1" ht="25.5">
      <c r="A614" s="22" t="s">
        <v>637</v>
      </c>
      <c r="B614" s="36">
        <v>7072.92</v>
      </c>
      <c r="C614" s="33" t="s">
        <v>638</v>
      </c>
      <c r="D614" s="17">
        <v>42781</v>
      </c>
    </row>
    <row r="615" spans="1:4">
      <c r="A615" s="60" t="s">
        <v>639</v>
      </c>
      <c r="B615" s="15">
        <f>SUM(B616:B622)</f>
        <v>2940784.9200000004</v>
      </c>
      <c r="C615" s="16"/>
      <c r="D615" s="45"/>
    </row>
    <row r="616" spans="1:4" ht="25.5">
      <c r="A616" s="44" t="s">
        <v>640</v>
      </c>
      <c r="B616" s="23">
        <f>26450*1.18</f>
        <v>31211</v>
      </c>
      <c r="C616" s="16" t="s">
        <v>641</v>
      </c>
      <c r="D616" s="17">
        <v>42494</v>
      </c>
    </row>
    <row r="617" spans="1:4">
      <c r="A617" s="44" t="s">
        <v>642</v>
      </c>
      <c r="B617" s="23">
        <v>259600</v>
      </c>
      <c r="C617" s="16" t="s">
        <v>643</v>
      </c>
      <c r="D617" s="17">
        <v>42809</v>
      </c>
    </row>
    <row r="618" spans="1:4" ht="25.5">
      <c r="A618" s="22" t="s">
        <v>644</v>
      </c>
      <c r="B618" s="23">
        <v>2508328.08</v>
      </c>
      <c r="C618" s="33" t="s">
        <v>645</v>
      </c>
      <c r="D618" s="17">
        <v>42816</v>
      </c>
    </row>
    <row r="619" spans="1:4">
      <c r="A619" s="37" t="s">
        <v>634</v>
      </c>
      <c r="B619" s="23">
        <v>1464.2</v>
      </c>
      <c r="C619" s="16" t="s">
        <v>635</v>
      </c>
      <c r="D619" s="45">
        <v>41704</v>
      </c>
    </row>
    <row r="620" spans="1:4">
      <c r="A620" s="44" t="s">
        <v>646</v>
      </c>
      <c r="B620" s="23">
        <v>66195.64</v>
      </c>
      <c r="C620" s="16" t="s">
        <v>647</v>
      </c>
      <c r="D620" s="17">
        <v>42319</v>
      </c>
    </row>
    <row r="621" spans="1:4">
      <c r="A621" s="44" t="s">
        <v>648</v>
      </c>
      <c r="B621" s="23">
        <v>49560</v>
      </c>
      <c r="C621" s="16" t="s">
        <v>649</v>
      </c>
      <c r="D621" s="17">
        <v>42326</v>
      </c>
    </row>
    <row r="622" spans="1:4" ht="25.5">
      <c r="A622" s="44" t="s">
        <v>640</v>
      </c>
      <c r="B622" s="23">
        <f>20700*1.18</f>
        <v>24426</v>
      </c>
      <c r="C622" s="16" t="s">
        <v>641</v>
      </c>
      <c r="D622" s="17">
        <v>42494</v>
      </c>
    </row>
    <row r="623" spans="1:4">
      <c r="A623" s="60" t="s">
        <v>650</v>
      </c>
      <c r="B623" s="15">
        <f>SUM(B624:B627)</f>
        <v>2415138.4500000002</v>
      </c>
      <c r="C623" s="16"/>
      <c r="D623" s="17"/>
    </row>
    <row r="624" spans="1:4">
      <c r="A624" s="22" t="s">
        <v>651</v>
      </c>
      <c r="B624" s="23">
        <v>561267</v>
      </c>
      <c r="C624" s="33" t="s">
        <v>652</v>
      </c>
      <c r="D624" s="17"/>
    </row>
    <row r="625" spans="1:4">
      <c r="A625" s="37" t="s">
        <v>653</v>
      </c>
      <c r="B625" s="23">
        <v>476720</v>
      </c>
      <c r="C625" s="33" t="s">
        <v>654</v>
      </c>
      <c r="D625" s="17">
        <v>42759</v>
      </c>
    </row>
    <row r="626" spans="1:4" ht="25.5">
      <c r="A626" s="44" t="s">
        <v>640</v>
      </c>
      <c r="B626" s="23">
        <f>34550*1.18</f>
        <v>40769</v>
      </c>
      <c r="C626" s="16" t="s">
        <v>641</v>
      </c>
      <c r="D626" s="17">
        <v>42494</v>
      </c>
    </row>
    <row r="627" spans="1:4">
      <c r="A627" s="37" t="s">
        <v>655</v>
      </c>
      <c r="B627" s="23">
        <v>1336382.45</v>
      </c>
      <c r="C627" s="33" t="s">
        <v>528</v>
      </c>
      <c r="D627" s="17">
        <v>42725</v>
      </c>
    </row>
    <row r="628" spans="1:4">
      <c r="A628" s="60" t="s">
        <v>656</v>
      </c>
      <c r="B628" s="15">
        <f>SUM(B629:B630)</f>
        <v>138796.44</v>
      </c>
      <c r="C628" s="33"/>
      <c r="D628" s="17"/>
    </row>
    <row r="629" spans="1:4">
      <c r="A629" s="22" t="s">
        <v>657</v>
      </c>
      <c r="B629" s="23">
        <v>135952.64000000001</v>
      </c>
      <c r="C629" s="16" t="s">
        <v>658</v>
      </c>
      <c r="D629" s="17">
        <v>42762</v>
      </c>
    </row>
    <row r="630" spans="1:4" ht="25.5">
      <c r="A630" s="22" t="s">
        <v>646</v>
      </c>
      <c r="B630" s="23">
        <v>2843.8</v>
      </c>
      <c r="C630" s="33" t="s">
        <v>659</v>
      </c>
      <c r="D630" s="17">
        <v>42458</v>
      </c>
    </row>
    <row r="631" spans="1:4">
      <c r="A631" s="60" t="s">
        <v>660</v>
      </c>
      <c r="B631" s="15">
        <f>SUM(B632:B633)</f>
        <v>41429.328000000001</v>
      </c>
      <c r="C631" s="33"/>
      <c r="D631" s="17"/>
    </row>
    <row r="632" spans="1:4" s="1" customFormat="1" ht="25.5">
      <c r="A632" s="22" t="s">
        <v>637</v>
      </c>
      <c r="B632" s="36">
        <v>41064</v>
      </c>
      <c r="C632" s="33" t="s">
        <v>638</v>
      </c>
      <c r="D632" s="17">
        <v>42781</v>
      </c>
    </row>
    <row r="633" spans="1:4" ht="25.5">
      <c r="A633" s="48" t="s">
        <v>661</v>
      </c>
      <c r="B633" s="23">
        <f>309.6*1.18</f>
        <v>365.32800000000003</v>
      </c>
      <c r="C633" s="33" t="s">
        <v>662</v>
      </c>
      <c r="D633" s="17">
        <v>42601</v>
      </c>
    </row>
    <row r="634" spans="1:4">
      <c r="A634" s="61" t="s">
        <v>663</v>
      </c>
      <c r="B634" s="15">
        <f>SUM(B635:B642)</f>
        <v>3251533.44</v>
      </c>
      <c r="C634" s="33"/>
      <c r="D634" s="17"/>
    </row>
    <row r="635" spans="1:4">
      <c r="A635" s="22" t="s">
        <v>664</v>
      </c>
      <c r="B635" s="23">
        <v>167861.49</v>
      </c>
      <c r="C635" s="33" t="s">
        <v>665</v>
      </c>
      <c r="D635" s="17">
        <v>42555</v>
      </c>
    </row>
    <row r="636" spans="1:4">
      <c r="A636" s="22" t="s">
        <v>666</v>
      </c>
      <c r="B636" s="23">
        <v>56794.8</v>
      </c>
      <c r="C636" s="33" t="s">
        <v>667</v>
      </c>
      <c r="D636" s="17">
        <v>42607</v>
      </c>
    </row>
    <row r="637" spans="1:4">
      <c r="A637" s="22" t="s">
        <v>97</v>
      </c>
      <c r="B637" s="23">
        <v>2221800</v>
      </c>
      <c r="C637" s="33" t="s">
        <v>165</v>
      </c>
      <c r="D637" s="17"/>
    </row>
    <row r="638" spans="1:4">
      <c r="A638" s="22" t="s">
        <v>668</v>
      </c>
      <c r="B638" s="23">
        <v>129800</v>
      </c>
      <c r="C638" s="33" t="s">
        <v>669</v>
      </c>
      <c r="D638" s="17">
        <v>42045</v>
      </c>
    </row>
    <row r="639" spans="1:4">
      <c r="A639" s="48" t="s">
        <v>670</v>
      </c>
      <c r="B639" s="23">
        <v>72199.899999999994</v>
      </c>
      <c r="C639" s="33" t="s">
        <v>671</v>
      </c>
      <c r="D639" s="17">
        <v>42432</v>
      </c>
    </row>
    <row r="640" spans="1:4" ht="25.5">
      <c r="A640" s="22" t="s">
        <v>646</v>
      </c>
      <c r="B640" s="23">
        <v>1416</v>
      </c>
      <c r="C640" s="33" t="s">
        <v>659</v>
      </c>
      <c r="D640" s="17">
        <v>42458</v>
      </c>
    </row>
    <row r="641" spans="1:4" ht="25.5">
      <c r="A641" s="22" t="s">
        <v>163</v>
      </c>
      <c r="B641" s="23">
        <v>513161.25</v>
      </c>
      <c r="C641" s="33" t="s">
        <v>672</v>
      </c>
      <c r="D641" s="17">
        <v>42818</v>
      </c>
    </row>
    <row r="642" spans="1:4" ht="25.5">
      <c r="A642" s="22" t="s">
        <v>673</v>
      </c>
      <c r="B642" s="23">
        <f>75000*1.18</f>
        <v>88500</v>
      </c>
      <c r="C642" s="33" t="s">
        <v>674</v>
      </c>
      <c r="D642" s="17">
        <v>42759</v>
      </c>
    </row>
    <row r="643" spans="1:4">
      <c r="A643" s="61" t="s">
        <v>675</v>
      </c>
      <c r="B643" s="43">
        <f>SUM(B644:B644)</f>
        <v>10350</v>
      </c>
      <c r="C643" s="16"/>
      <c r="D643" s="17"/>
    </row>
    <row r="644" spans="1:4" s="1" customFormat="1">
      <c r="A644" s="22" t="s">
        <v>81</v>
      </c>
      <c r="B644" s="23">
        <v>10350</v>
      </c>
      <c r="C644" s="33" t="s">
        <v>676</v>
      </c>
      <c r="D644" s="17">
        <v>42713</v>
      </c>
    </row>
    <row r="645" spans="1:4">
      <c r="A645" s="61" t="s">
        <v>677</v>
      </c>
      <c r="B645" s="43">
        <f>SUM(B646:B649)</f>
        <v>310295134.21000004</v>
      </c>
      <c r="C645" s="24"/>
      <c r="D645" s="25"/>
    </row>
    <row r="646" spans="1:4">
      <c r="A646" s="37" t="s">
        <v>678</v>
      </c>
      <c r="B646" s="23">
        <v>36124000</v>
      </c>
      <c r="C646" s="33" t="s">
        <v>679</v>
      </c>
      <c r="D646" s="17">
        <v>42528</v>
      </c>
    </row>
    <row r="647" spans="1:4" ht="25.5">
      <c r="A647" s="22" t="s">
        <v>163</v>
      </c>
      <c r="B647" s="23">
        <v>1119622.5</v>
      </c>
      <c r="C647" s="33" t="s">
        <v>672</v>
      </c>
      <c r="D647" s="17">
        <v>42818</v>
      </c>
    </row>
    <row r="648" spans="1:4">
      <c r="A648" s="37" t="s">
        <v>680</v>
      </c>
      <c r="B648" s="23">
        <v>32909789.18</v>
      </c>
      <c r="C648" s="33" t="s">
        <v>681</v>
      </c>
      <c r="D648" s="17">
        <v>42818</v>
      </c>
    </row>
    <row r="649" spans="1:4">
      <c r="A649" s="37" t="s">
        <v>680</v>
      </c>
      <c r="B649" s="23">
        <v>240141722.53</v>
      </c>
      <c r="C649" s="33" t="s">
        <v>682</v>
      </c>
      <c r="D649" s="17">
        <v>42818</v>
      </c>
    </row>
    <row r="650" spans="1:4">
      <c r="A650" s="61" t="s">
        <v>683</v>
      </c>
      <c r="B650" s="15">
        <f>+B651</f>
        <v>297500.42</v>
      </c>
      <c r="C650" s="33"/>
      <c r="D650" s="17"/>
    </row>
    <row r="651" spans="1:4" ht="25.5">
      <c r="A651" s="22" t="s">
        <v>684</v>
      </c>
      <c r="B651" s="23">
        <v>297500.42</v>
      </c>
      <c r="C651" s="33" t="s">
        <v>685</v>
      </c>
      <c r="D651" s="17">
        <v>42695</v>
      </c>
    </row>
    <row r="652" spans="1:4">
      <c r="A652" s="61" t="s">
        <v>686</v>
      </c>
      <c r="B652" s="15">
        <f>SUM(B653:B653)</f>
        <v>13216</v>
      </c>
      <c r="C652" s="33"/>
      <c r="D652" s="17"/>
    </row>
    <row r="653" spans="1:4" s="1" customFormat="1" ht="25.5">
      <c r="A653" s="22" t="s">
        <v>637</v>
      </c>
      <c r="B653" s="36">
        <v>13216</v>
      </c>
      <c r="C653" s="33" t="s">
        <v>638</v>
      </c>
      <c r="D653" s="17">
        <v>42781</v>
      </c>
    </row>
    <row r="654" spans="1:4">
      <c r="A654" s="61" t="s">
        <v>687</v>
      </c>
      <c r="B654" s="15">
        <f>SUM(B655:B663)</f>
        <v>9399472.5499999989</v>
      </c>
      <c r="C654" s="33"/>
      <c r="D654" s="17"/>
    </row>
    <row r="655" spans="1:4">
      <c r="A655" s="22" t="s">
        <v>688</v>
      </c>
      <c r="B655" s="23">
        <v>3385420</v>
      </c>
      <c r="C655" s="33" t="s">
        <v>689</v>
      </c>
      <c r="D655" s="17">
        <v>42366</v>
      </c>
    </row>
    <row r="656" spans="1:4">
      <c r="A656" s="22" t="s">
        <v>690</v>
      </c>
      <c r="B656" s="23">
        <v>2344896</v>
      </c>
      <c r="C656" s="33" t="s">
        <v>691</v>
      </c>
      <c r="D656" s="17">
        <v>42752</v>
      </c>
    </row>
    <row r="657" spans="1:4">
      <c r="A657" s="22" t="s">
        <v>690</v>
      </c>
      <c r="B657" s="23">
        <v>2032243.2</v>
      </c>
      <c r="C657" s="33" t="s">
        <v>692</v>
      </c>
      <c r="D657" s="17">
        <v>42752</v>
      </c>
    </row>
    <row r="658" spans="1:4">
      <c r="A658" s="37" t="s">
        <v>634</v>
      </c>
      <c r="B658" s="23">
        <v>7551.97</v>
      </c>
      <c r="C658" s="16" t="s">
        <v>635</v>
      </c>
      <c r="D658" s="45">
        <v>41704</v>
      </c>
    </row>
    <row r="659" spans="1:4" ht="25.5">
      <c r="A659" s="22" t="s">
        <v>637</v>
      </c>
      <c r="B659" s="36">
        <v>68322</v>
      </c>
      <c r="C659" s="33" t="s">
        <v>638</v>
      </c>
      <c r="D659" s="17">
        <v>42781</v>
      </c>
    </row>
    <row r="660" spans="1:4" ht="25.5">
      <c r="A660" s="22" t="s">
        <v>646</v>
      </c>
      <c r="B660" s="23">
        <v>10985.8</v>
      </c>
      <c r="C660" s="33" t="s">
        <v>659</v>
      </c>
      <c r="D660" s="17">
        <v>42458</v>
      </c>
    </row>
    <row r="661" spans="1:4" ht="25.5">
      <c r="A661" s="22" t="s">
        <v>693</v>
      </c>
      <c r="B661" s="23">
        <v>437639.98</v>
      </c>
      <c r="C661" s="33" t="s">
        <v>694</v>
      </c>
      <c r="D661" s="17">
        <v>42571</v>
      </c>
    </row>
    <row r="662" spans="1:4" ht="25.5">
      <c r="A662" s="22" t="s">
        <v>695</v>
      </c>
      <c r="B662" s="23">
        <v>18128.8</v>
      </c>
      <c r="C662" s="33" t="s">
        <v>696</v>
      </c>
      <c r="D662" s="17">
        <v>42604</v>
      </c>
    </row>
    <row r="663" spans="1:4">
      <c r="A663" s="22" t="s">
        <v>690</v>
      </c>
      <c r="B663" s="23">
        <v>1094284.8</v>
      </c>
      <c r="C663" s="33" t="s">
        <v>165</v>
      </c>
      <c r="D663" s="17">
        <v>42752</v>
      </c>
    </row>
    <row r="664" spans="1:4">
      <c r="A664" s="61" t="s">
        <v>697</v>
      </c>
      <c r="B664" s="15">
        <f>SUM(B665:B667)</f>
        <v>169345.08000000002</v>
      </c>
      <c r="C664" s="33"/>
      <c r="D664" s="17"/>
    </row>
    <row r="665" spans="1:4" ht="25.5">
      <c r="A665" s="44" t="s">
        <v>632</v>
      </c>
      <c r="B665" s="23">
        <f>106200*1.18</f>
        <v>125316</v>
      </c>
      <c r="C665" s="16" t="s">
        <v>633</v>
      </c>
      <c r="D665" s="17">
        <v>42606</v>
      </c>
    </row>
    <row r="666" spans="1:4">
      <c r="A666" s="37" t="s">
        <v>634</v>
      </c>
      <c r="B666" s="23">
        <v>2729.08</v>
      </c>
      <c r="C666" s="16" t="s">
        <v>635</v>
      </c>
      <c r="D666" s="45">
        <v>41704</v>
      </c>
    </row>
    <row r="667" spans="1:4" ht="25.5">
      <c r="A667" s="44" t="s">
        <v>640</v>
      </c>
      <c r="B667" s="23">
        <f>35000*1.18</f>
        <v>41300</v>
      </c>
      <c r="C667" s="16" t="s">
        <v>641</v>
      </c>
      <c r="D667" s="17">
        <v>42494</v>
      </c>
    </row>
    <row r="668" spans="1:4">
      <c r="A668" s="61" t="s">
        <v>698</v>
      </c>
      <c r="B668" s="15">
        <f>SUM(B669:B670)</f>
        <v>328440.60000000003</v>
      </c>
      <c r="C668" s="16"/>
      <c r="D668" s="17"/>
    </row>
    <row r="669" spans="1:4" ht="25.5">
      <c r="A669" s="22" t="s">
        <v>695</v>
      </c>
      <c r="B669" s="23">
        <v>1094.82</v>
      </c>
      <c r="C669" s="33" t="s">
        <v>696</v>
      </c>
      <c r="D669" s="17">
        <v>42604</v>
      </c>
    </row>
    <row r="670" spans="1:4">
      <c r="A670" s="37" t="s">
        <v>634</v>
      </c>
      <c r="B670" s="23">
        <v>327345.78000000003</v>
      </c>
      <c r="C670" s="16" t="s">
        <v>635</v>
      </c>
      <c r="D670" s="45">
        <v>41704</v>
      </c>
    </row>
    <row r="671" spans="1:4">
      <c r="A671" s="61" t="s">
        <v>699</v>
      </c>
      <c r="B671" s="15">
        <f>SUM(B672:B675)</f>
        <v>205514.7</v>
      </c>
      <c r="C671" s="16"/>
      <c r="D671" s="45"/>
    </row>
    <row r="672" spans="1:4" ht="25.5">
      <c r="A672" s="44" t="s">
        <v>632</v>
      </c>
      <c r="B672" s="23">
        <f>69000*1.18</f>
        <v>81420</v>
      </c>
      <c r="C672" s="16" t="s">
        <v>633</v>
      </c>
      <c r="D672" s="17">
        <v>42606</v>
      </c>
    </row>
    <row r="673" spans="1:4" ht="25.5">
      <c r="A673" s="44" t="s">
        <v>700</v>
      </c>
      <c r="B673" s="23">
        <v>24030.7</v>
      </c>
      <c r="C673" s="16" t="s">
        <v>701</v>
      </c>
      <c r="D673" s="17">
        <v>42629</v>
      </c>
    </row>
    <row r="674" spans="1:4" ht="25.5">
      <c r="A674" s="44" t="s">
        <v>640</v>
      </c>
      <c r="B674" s="23">
        <f>3500*1.18</f>
        <v>4130</v>
      </c>
      <c r="C674" s="16" t="s">
        <v>641</v>
      </c>
      <c r="D674" s="17">
        <v>42494</v>
      </c>
    </row>
    <row r="675" spans="1:4" ht="25.5">
      <c r="A675" s="22" t="s">
        <v>673</v>
      </c>
      <c r="B675" s="23">
        <f>81300*1.18</f>
        <v>95934</v>
      </c>
      <c r="C675" s="33" t="s">
        <v>674</v>
      </c>
      <c r="D675" s="17">
        <v>42759</v>
      </c>
    </row>
    <row r="676" spans="1:4">
      <c r="A676" s="14" t="s">
        <v>702</v>
      </c>
      <c r="B676" s="43">
        <f>SUM(B677:B678)</f>
        <v>70216.800000000003</v>
      </c>
      <c r="C676" s="33"/>
      <c r="D676" s="17"/>
    </row>
    <row r="677" spans="1:4" ht="25.5">
      <c r="A677" s="22" t="s">
        <v>695</v>
      </c>
      <c r="B677" s="23">
        <v>53722.97</v>
      </c>
      <c r="C677" s="33" t="s">
        <v>696</v>
      </c>
      <c r="D677" s="17">
        <v>42604</v>
      </c>
    </row>
    <row r="678" spans="1:4">
      <c r="A678" s="37" t="s">
        <v>634</v>
      </c>
      <c r="B678" s="23">
        <v>16493.830000000002</v>
      </c>
      <c r="C678" s="16" t="s">
        <v>635</v>
      </c>
      <c r="D678" s="45">
        <v>41704</v>
      </c>
    </row>
    <row r="679" spans="1:4">
      <c r="A679" s="62" t="s">
        <v>703</v>
      </c>
      <c r="B679" s="43">
        <f>SUM(B680:B680)</f>
        <v>286311.33</v>
      </c>
      <c r="C679" s="16"/>
      <c r="D679" s="45"/>
    </row>
    <row r="680" spans="1:4">
      <c r="A680" s="37" t="s">
        <v>634</v>
      </c>
      <c r="B680" s="23">
        <f>9926.03+276385.3</f>
        <v>286311.33</v>
      </c>
      <c r="C680" s="16" t="s">
        <v>635</v>
      </c>
      <c r="D680" s="45">
        <v>41704</v>
      </c>
    </row>
    <row r="681" spans="1:4">
      <c r="A681" s="14" t="s">
        <v>704</v>
      </c>
      <c r="B681" s="43">
        <f>SUM(B682:B683)</f>
        <v>114953.27</v>
      </c>
      <c r="C681" s="16"/>
      <c r="D681" s="45"/>
    </row>
    <row r="682" spans="1:4" s="1" customFormat="1" ht="25.5">
      <c r="A682" s="22" t="s">
        <v>637</v>
      </c>
      <c r="B682" s="36">
        <v>93810</v>
      </c>
      <c r="C682" s="33" t="s">
        <v>638</v>
      </c>
      <c r="D682" s="17">
        <v>42781</v>
      </c>
    </row>
    <row r="683" spans="1:4">
      <c r="A683" s="37" t="s">
        <v>634</v>
      </c>
      <c r="B683" s="23">
        <v>21143.27</v>
      </c>
      <c r="C683" s="16" t="s">
        <v>635</v>
      </c>
      <c r="D683" s="45">
        <v>41704</v>
      </c>
    </row>
    <row r="684" spans="1:4">
      <c r="A684" s="62" t="s">
        <v>705</v>
      </c>
      <c r="B684" s="15">
        <f>SUM(B685:B685)</f>
        <v>375155.06</v>
      </c>
      <c r="C684" s="16"/>
      <c r="D684" s="45"/>
    </row>
    <row r="685" spans="1:4">
      <c r="A685" s="37" t="s">
        <v>634</v>
      </c>
      <c r="B685" s="23">
        <f>280243.2+94911.86</f>
        <v>375155.06</v>
      </c>
      <c r="C685" s="16" t="s">
        <v>635</v>
      </c>
      <c r="D685" s="45">
        <v>41704</v>
      </c>
    </row>
    <row r="686" spans="1:4">
      <c r="A686" s="14" t="s">
        <v>706</v>
      </c>
      <c r="B686" s="15">
        <f>SUM(B687:B687)</f>
        <v>142040</v>
      </c>
      <c r="C686" s="16"/>
      <c r="D686" s="45"/>
    </row>
    <row r="687" spans="1:4">
      <c r="A687" s="18" t="s">
        <v>707</v>
      </c>
      <c r="B687" s="19">
        <v>142040</v>
      </c>
      <c r="C687" s="63" t="s">
        <v>708</v>
      </c>
      <c r="D687" s="29">
        <v>42607</v>
      </c>
    </row>
    <row r="688" spans="1:4">
      <c r="A688" s="64" t="s">
        <v>709</v>
      </c>
      <c r="B688" s="43">
        <f>SUM(B689:B689)</f>
        <v>250000</v>
      </c>
      <c r="C688" s="24"/>
      <c r="D688" s="25"/>
    </row>
    <row r="689" spans="1:4">
      <c r="A689" s="18" t="s">
        <v>710</v>
      </c>
      <c r="B689" s="19">
        <v>250000</v>
      </c>
      <c r="C689" s="63" t="s">
        <v>711</v>
      </c>
      <c r="D689" s="29"/>
    </row>
    <row r="690" spans="1:4">
      <c r="A690" s="61" t="s">
        <v>712</v>
      </c>
      <c r="B690" s="65">
        <f>SUM(B691:B693)</f>
        <v>2900160</v>
      </c>
      <c r="C690" s="63"/>
      <c r="D690" s="29"/>
    </row>
    <row r="691" spans="1:4">
      <c r="A691" s="18" t="s">
        <v>713</v>
      </c>
      <c r="B691" s="19">
        <v>2581840</v>
      </c>
      <c r="C691" s="63" t="s">
        <v>714</v>
      </c>
      <c r="D691" s="29">
        <v>42352</v>
      </c>
    </row>
    <row r="692" spans="1:4">
      <c r="A692" s="18" t="s">
        <v>707</v>
      </c>
      <c r="B692" s="19">
        <v>176120</v>
      </c>
      <c r="C692" s="63" t="s">
        <v>715</v>
      </c>
      <c r="D692" s="29">
        <v>42606</v>
      </c>
    </row>
    <row r="693" spans="1:4">
      <c r="A693" s="18" t="s">
        <v>707</v>
      </c>
      <c r="B693" s="19">
        <v>142200</v>
      </c>
      <c r="C693" s="63" t="s">
        <v>716</v>
      </c>
      <c r="D693" s="29">
        <v>42608</v>
      </c>
    </row>
    <row r="694" spans="1:4">
      <c r="A694" s="61" t="s">
        <v>717</v>
      </c>
      <c r="B694" s="65">
        <f>SUM(B695)</f>
        <v>1220983.48</v>
      </c>
      <c r="C694" s="63"/>
      <c r="D694" s="29"/>
    </row>
    <row r="695" spans="1:4">
      <c r="A695" s="22" t="s">
        <v>718</v>
      </c>
      <c r="B695" s="23">
        <v>1220983.48</v>
      </c>
      <c r="C695" s="33" t="s">
        <v>719</v>
      </c>
      <c r="D695" s="17">
        <v>42753</v>
      </c>
    </row>
    <row r="696" spans="1:4">
      <c r="A696" s="61" t="s">
        <v>720</v>
      </c>
      <c r="B696" s="15">
        <f>SUM(B697:B698)</f>
        <v>785772.75</v>
      </c>
      <c r="C696" s="33"/>
      <c r="D696" s="17"/>
    </row>
    <row r="697" spans="1:4">
      <c r="A697" s="37" t="s">
        <v>634</v>
      </c>
      <c r="B697" s="23">
        <v>156832.75</v>
      </c>
      <c r="C697" s="16" t="s">
        <v>635</v>
      </c>
      <c r="D697" s="45">
        <v>41704</v>
      </c>
    </row>
    <row r="698" spans="1:4">
      <c r="A698" s="22" t="s">
        <v>721</v>
      </c>
      <c r="B698" s="23">
        <v>628940</v>
      </c>
      <c r="C698" s="33" t="s">
        <v>722</v>
      </c>
      <c r="D698" s="17">
        <v>42576</v>
      </c>
    </row>
    <row r="699" spans="1:4">
      <c r="A699" s="61" t="s">
        <v>723</v>
      </c>
      <c r="B699" s="15">
        <f>SUM(B700:B705)</f>
        <v>957703.91999999993</v>
      </c>
      <c r="C699" s="33"/>
      <c r="D699" s="17"/>
    </row>
    <row r="700" spans="1:4" ht="25.5">
      <c r="A700" s="22" t="s">
        <v>646</v>
      </c>
      <c r="B700" s="23">
        <v>6230.4</v>
      </c>
      <c r="C700" s="33" t="s">
        <v>659</v>
      </c>
      <c r="D700" s="17">
        <v>42458</v>
      </c>
    </row>
    <row r="701" spans="1:4" ht="25.5">
      <c r="A701" s="22" t="s">
        <v>637</v>
      </c>
      <c r="B701" s="36">
        <v>302206.26</v>
      </c>
      <c r="C701" s="33" t="s">
        <v>638</v>
      </c>
      <c r="D701" s="17">
        <v>42781</v>
      </c>
    </row>
    <row r="702" spans="1:4">
      <c r="A702" s="44" t="s">
        <v>724</v>
      </c>
      <c r="B702" s="23">
        <v>441457.98</v>
      </c>
      <c r="C702" s="16" t="s">
        <v>725</v>
      </c>
      <c r="D702" s="17"/>
    </row>
    <row r="703" spans="1:4">
      <c r="A703" s="44" t="s">
        <v>726</v>
      </c>
      <c r="B703" s="23">
        <v>94535.7</v>
      </c>
      <c r="C703" s="16" t="s">
        <v>727</v>
      </c>
      <c r="D703" s="17">
        <v>42825</v>
      </c>
    </row>
    <row r="704" spans="1:4">
      <c r="A704" s="44" t="s">
        <v>726</v>
      </c>
      <c r="B704" s="23">
        <v>94535.7</v>
      </c>
      <c r="C704" s="16" t="s">
        <v>728</v>
      </c>
      <c r="D704" s="17">
        <v>42768</v>
      </c>
    </row>
    <row r="705" spans="1:4">
      <c r="A705" s="44" t="s">
        <v>729</v>
      </c>
      <c r="B705" s="36">
        <v>18737.88</v>
      </c>
      <c r="C705" s="58" t="s">
        <v>730</v>
      </c>
      <c r="D705" s="17"/>
    </row>
    <row r="706" spans="1:4">
      <c r="A706" s="61" t="s">
        <v>731</v>
      </c>
      <c r="B706" s="15">
        <f>SUM(B707:B725)</f>
        <v>11072364.087200003</v>
      </c>
      <c r="C706" s="33"/>
      <c r="D706" s="17"/>
    </row>
    <row r="707" spans="1:4">
      <c r="A707" s="22" t="s">
        <v>732</v>
      </c>
      <c r="B707" s="23">
        <v>2154192.66</v>
      </c>
      <c r="C707" s="33" t="s">
        <v>505</v>
      </c>
      <c r="D707" s="17">
        <v>42776</v>
      </c>
    </row>
    <row r="708" spans="1:4" ht="25.5">
      <c r="A708" s="22" t="s">
        <v>664</v>
      </c>
      <c r="B708" s="23">
        <f>199123.99*1.18</f>
        <v>234966.30819999997</v>
      </c>
      <c r="C708" s="33" t="s">
        <v>733</v>
      </c>
      <c r="D708" s="17">
        <v>42445</v>
      </c>
    </row>
    <row r="709" spans="1:4">
      <c r="A709" s="22" t="s">
        <v>734</v>
      </c>
      <c r="B709" s="36">
        <v>90270</v>
      </c>
      <c r="C709" s="41" t="s">
        <v>735</v>
      </c>
      <c r="D709" s="17">
        <v>42801</v>
      </c>
    </row>
    <row r="710" spans="1:4" ht="25.5">
      <c r="A710" s="22" t="s">
        <v>646</v>
      </c>
      <c r="B710" s="23">
        <v>27033.8</v>
      </c>
      <c r="C710" s="33" t="s">
        <v>736</v>
      </c>
      <c r="D710" s="17">
        <v>42458</v>
      </c>
    </row>
    <row r="711" spans="1:4">
      <c r="A711" s="22" t="s">
        <v>737</v>
      </c>
      <c r="B711" s="23">
        <v>2847576</v>
      </c>
      <c r="C711" s="33" t="s">
        <v>738</v>
      </c>
      <c r="D711" s="17">
        <v>42807</v>
      </c>
    </row>
    <row r="712" spans="1:4" ht="25.5">
      <c r="A712" s="22" t="s">
        <v>724</v>
      </c>
      <c r="B712" s="23">
        <v>546635</v>
      </c>
      <c r="C712" s="33" t="s">
        <v>739</v>
      </c>
      <c r="D712" s="17">
        <v>42601</v>
      </c>
    </row>
    <row r="713" spans="1:4" ht="25.5">
      <c r="A713" s="48" t="s">
        <v>661</v>
      </c>
      <c r="B713" s="23">
        <f>(78475+124277.55-13975)*1.18+(11266+13975)</f>
        <v>247998.50899999996</v>
      </c>
      <c r="C713" s="33" t="s">
        <v>662</v>
      </c>
      <c r="D713" s="17">
        <v>42601</v>
      </c>
    </row>
    <row r="714" spans="1:4">
      <c r="A714" s="22" t="s">
        <v>740</v>
      </c>
      <c r="B714" s="23">
        <v>91719</v>
      </c>
      <c r="C714" s="33" t="s">
        <v>741</v>
      </c>
      <c r="D714" s="17">
        <v>42671</v>
      </c>
    </row>
    <row r="715" spans="1:4" ht="25.5">
      <c r="A715" s="22" t="s">
        <v>684</v>
      </c>
      <c r="B715" s="23">
        <v>67501.899999999994</v>
      </c>
      <c r="C715" s="33" t="s">
        <v>685</v>
      </c>
      <c r="D715" s="17">
        <v>42695</v>
      </c>
    </row>
    <row r="716" spans="1:4">
      <c r="A716" s="22" t="s">
        <v>740</v>
      </c>
      <c r="B716" s="23">
        <v>631602</v>
      </c>
      <c r="C716" s="33" t="s">
        <v>742</v>
      </c>
      <c r="D716" s="17">
        <v>42718</v>
      </c>
    </row>
    <row r="717" spans="1:4">
      <c r="A717" s="22" t="s">
        <v>743</v>
      </c>
      <c r="B717" s="23">
        <v>161173.25</v>
      </c>
      <c r="C717" s="33" t="s">
        <v>744</v>
      </c>
      <c r="D717" s="17">
        <v>42733</v>
      </c>
    </row>
    <row r="718" spans="1:4">
      <c r="A718" s="22" t="s">
        <v>693</v>
      </c>
      <c r="B718" s="23">
        <v>2867400</v>
      </c>
      <c r="C718" s="33" t="s">
        <v>745</v>
      </c>
      <c r="D718" s="17"/>
    </row>
    <row r="719" spans="1:4">
      <c r="A719" s="22" t="s">
        <v>746</v>
      </c>
      <c r="B719" s="36">
        <v>728095.4</v>
      </c>
      <c r="C719" s="33" t="s">
        <v>747</v>
      </c>
      <c r="D719" s="17">
        <v>42716</v>
      </c>
    </row>
    <row r="720" spans="1:4">
      <c r="A720" s="22" t="s">
        <v>748</v>
      </c>
      <c r="B720" s="23">
        <f>6097*1.18</f>
        <v>7194.46</v>
      </c>
      <c r="C720" s="33" t="s">
        <v>168</v>
      </c>
      <c r="D720" s="17">
        <v>42431</v>
      </c>
    </row>
    <row r="721" spans="1:4">
      <c r="A721" s="48" t="s">
        <v>749</v>
      </c>
      <c r="B721" s="23">
        <v>140892</v>
      </c>
      <c r="C721" s="33" t="s">
        <v>750</v>
      </c>
      <c r="D721" s="17">
        <v>42436</v>
      </c>
    </row>
    <row r="722" spans="1:4">
      <c r="A722" s="48" t="s">
        <v>751</v>
      </c>
      <c r="B722" s="23">
        <v>172280</v>
      </c>
      <c r="C722" s="33" t="s">
        <v>752</v>
      </c>
      <c r="D722" s="17">
        <v>42078</v>
      </c>
    </row>
    <row r="723" spans="1:4">
      <c r="A723" s="48" t="s">
        <v>749</v>
      </c>
      <c r="B723" s="23">
        <v>15525</v>
      </c>
      <c r="C723" s="33" t="s">
        <v>753</v>
      </c>
      <c r="D723" s="17">
        <v>42466</v>
      </c>
    </row>
    <row r="724" spans="1:4">
      <c r="A724" s="22" t="s">
        <v>754</v>
      </c>
      <c r="B724" s="23">
        <v>23788.799999999999</v>
      </c>
      <c r="C724" s="33" t="s">
        <v>755</v>
      </c>
      <c r="D724" s="17">
        <v>42485</v>
      </c>
    </row>
    <row r="725" spans="1:4" ht="25.5">
      <c r="A725" s="22" t="s">
        <v>172</v>
      </c>
      <c r="B725" s="23">
        <f>14000*1.18</f>
        <v>16520</v>
      </c>
      <c r="C725" s="33" t="s">
        <v>173</v>
      </c>
      <c r="D725" s="17">
        <v>42585</v>
      </c>
    </row>
    <row r="726" spans="1:4">
      <c r="A726" s="61" t="s">
        <v>756</v>
      </c>
      <c r="B726" s="15">
        <f>SUM(B727:B728)</f>
        <v>65693.55</v>
      </c>
      <c r="C726" s="33"/>
      <c r="D726" s="17"/>
    </row>
    <row r="727" spans="1:4" ht="25.5">
      <c r="A727" s="22" t="s">
        <v>664</v>
      </c>
      <c r="B727" s="23">
        <f>53212.5*1.18</f>
        <v>62790.75</v>
      </c>
      <c r="C727" s="33" t="s">
        <v>733</v>
      </c>
      <c r="D727" s="17">
        <v>42445</v>
      </c>
    </row>
    <row r="728" spans="1:4" ht="25.5">
      <c r="A728" s="22" t="s">
        <v>646</v>
      </c>
      <c r="B728" s="23">
        <v>2902.8</v>
      </c>
      <c r="C728" s="33" t="s">
        <v>659</v>
      </c>
      <c r="D728" s="17">
        <v>42458</v>
      </c>
    </row>
    <row r="729" spans="1:4">
      <c r="A729" s="61" t="s">
        <v>757</v>
      </c>
      <c r="B729" s="15">
        <f>SUM(B730:B734)</f>
        <v>1036914.73</v>
      </c>
      <c r="C729" s="33"/>
      <c r="D729" s="17"/>
    </row>
    <row r="730" spans="1:4">
      <c r="A730" s="22" t="s">
        <v>644</v>
      </c>
      <c r="B730" s="23">
        <v>846768</v>
      </c>
      <c r="C730" s="33" t="s">
        <v>758</v>
      </c>
      <c r="D730" s="17">
        <v>42559</v>
      </c>
    </row>
    <row r="731" spans="1:4" ht="25.5">
      <c r="A731" s="22" t="s">
        <v>644</v>
      </c>
      <c r="B731" s="23">
        <v>23777.87</v>
      </c>
      <c r="C731" s="33" t="s">
        <v>645</v>
      </c>
      <c r="D731" s="17">
        <v>42816</v>
      </c>
    </row>
    <row r="732" spans="1:4">
      <c r="A732" s="48" t="s">
        <v>729</v>
      </c>
      <c r="B732" s="23">
        <v>18737.88</v>
      </c>
      <c r="C732" s="33" t="s">
        <v>759</v>
      </c>
      <c r="D732" s="17">
        <v>42796</v>
      </c>
    </row>
    <row r="733" spans="1:4" ht="25.5">
      <c r="A733" s="22" t="s">
        <v>646</v>
      </c>
      <c r="B733" s="23">
        <v>52191.4</v>
      </c>
      <c r="C733" s="33" t="s">
        <v>659</v>
      </c>
      <c r="D733" s="17">
        <v>42458</v>
      </c>
    </row>
    <row r="734" spans="1:4">
      <c r="A734" s="22" t="s">
        <v>695</v>
      </c>
      <c r="B734" s="23">
        <v>95439.58</v>
      </c>
      <c r="C734" s="16" t="s">
        <v>487</v>
      </c>
      <c r="D734" s="17">
        <v>42733</v>
      </c>
    </row>
    <row r="735" spans="1:4">
      <c r="A735" s="61" t="s">
        <v>760</v>
      </c>
      <c r="B735" s="15">
        <f>SUM(B736:B740)</f>
        <v>6758580.2599999998</v>
      </c>
      <c r="C735" s="16"/>
      <c r="D735" s="17"/>
    </row>
    <row r="736" spans="1:4" ht="25.5">
      <c r="A736" s="22" t="s">
        <v>740</v>
      </c>
      <c r="B736" s="23">
        <f>10000*1.18</f>
        <v>11800</v>
      </c>
      <c r="C736" s="33" t="s">
        <v>761</v>
      </c>
      <c r="D736" s="17">
        <v>42628</v>
      </c>
    </row>
    <row r="737" spans="1:4">
      <c r="A737" s="37" t="s">
        <v>634</v>
      </c>
      <c r="B737" s="23">
        <v>39435.69</v>
      </c>
      <c r="C737" s="16" t="s">
        <v>635</v>
      </c>
      <c r="D737" s="45">
        <v>41704</v>
      </c>
    </row>
    <row r="738" spans="1:4">
      <c r="A738" s="52" t="s">
        <v>762</v>
      </c>
      <c r="B738" s="53">
        <v>3343277.95</v>
      </c>
      <c r="C738" s="52" t="s">
        <v>763</v>
      </c>
      <c r="D738" s="54">
        <v>42355</v>
      </c>
    </row>
    <row r="739" spans="1:4">
      <c r="A739" s="22" t="s">
        <v>764</v>
      </c>
      <c r="B739" s="23">
        <v>3343277.95</v>
      </c>
      <c r="C739" s="33" t="s">
        <v>765</v>
      </c>
      <c r="D739" s="17">
        <v>42355</v>
      </c>
    </row>
    <row r="740" spans="1:4" ht="25.5">
      <c r="A740" s="44" t="s">
        <v>700</v>
      </c>
      <c r="B740" s="23">
        <v>20788.669999999998</v>
      </c>
      <c r="C740" s="16" t="s">
        <v>701</v>
      </c>
      <c r="D740" s="17">
        <v>42629</v>
      </c>
    </row>
    <row r="741" spans="1:4">
      <c r="A741" s="61" t="s">
        <v>766</v>
      </c>
      <c r="B741" s="15">
        <f>SUM(B742:B743)</f>
        <v>51236.02</v>
      </c>
      <c r="C741" s="16"/>
      <c r="D741" s="17"/>
    </row>
    <row r="742" spans="1:4" ht="25.5">
      <c r="A742" s="44" t="s">
        <v>700</v>
      </c>
      <c r="B742" s="23">
        <v>41206.019999999997</v>
      </c>
      <c r="C742" s="16" t="s">
        <v>701</v>
      </c>
      <c r="D742" s="17">
        <v>42629</v>
      </c>
    </row>
    <row r="743" spans="1:4">
      <c r="A743" s="22" t="s">
        <v>767</v>
      </c>
      <c r="B743" s="23">
        <v>10030</v>
      </c>
      <c r="C743" s="33" t="s">
        <v>768</v>
      </c>
      <c r="D743" s="17">
        <v>42325</v>
      </c>
    </row>
    <row r="744" spans="1:4" s="6" customFormat="1">
      <c r="A744" s="14" t="s">
        <v>769</v>
      </c>
      <c r="B744" s="15">
        <f>SUM(B745)</f>
        <v>234000</v>
      </c>
      <c r="C744" s="33"/>
      <c r="D744" s="17"/>
    </row>
    <row r="745" spans="1:4">
      <c r="A745" s="22" t="s">
        <v>770</v>
      </c>
      <c r="B745" s="23">
        <v>234000</v>
      </c>
      <c r="C745" s="33" t="s">
        <v>771</v>
      </c>
      <c r="D745" s="17">
        <v>42814</v>
      </c>
    </row>
    <row r="746" spans="1:4">
      <c r="A746" s="61" t="s">
        <v>772</v>
      </c>
      <c r="B746" s="15">
        <f>SUM(B747:B753)</f>
        <v>20474804.84</v>
      </c>
      <c r="C746" s="33"/>
      <c r="D746" s="17"/>
    </row>
    <row r="747" spans="1:4">
      <c r="A747" s="39" t="s">
        <v>773</v>
      </c>
      <c r="B747" s="49">
        <v>800000</v>
      </c>
      <c r="C747" s="63" t="s">
        <v>774</v>
      </c>
      <c r="D747" s="45">
        <v>42549</v>
      </c>
    </row>
    <row r="748" spans="1:4">
      <c r="A748" s="39" t="s">
        <v>775</v>
      </c>
      <c r="B748" s="49">
        <v>2066885.15</v>
      </c>
      <c r="C748" s="63" t="s">
        <v>776</v>
      </c>
      <c r="D748" s="45">
        <v>42559</v>
      </c>
    </row>
    <row r="749" spans="1:4" ht="25.5">
      <c r="A749" s="39" t="s">
        <v>777</v>
      </c>
      <c r="B749" s="49">
        <v>400000</v>
      </c>
      <c r="C749" s="63" t="s">
        <v>778</v>
      </c>
      <c r="D749" s="45">
        <v>42671</v>
      </c>
    </row>
    <row r="750" spans="1:4">
      <c r="A750" s="39" t="s">
        <v>775</v>
      </c>
      <c r="B750" s="49">
        <v>10334411.26</v>
      </c>
      <c r="C750" s="63" t="s">
        <v>779</v>
      </c>
      <c r="D750" s="45">
        <v>42530</v>
      </c>
    </row>
    <row r="751" spans="1:4">
      <c r="A751" s="39" t="s">
        <v>780</v>
      </c>
      <c r="B751" s="49">
        <v>4521456.0599999996</v>
      </c>
      <c r="C751" s="63" t="s">
        <v>781</v>
      </c>
      <c r="D751" s="45">
        <v>42823</v>
      </c>
    </row>
    <row r="752" spans="1:4">
      <c r="A752" s="37" t="s">
        <v>782</v>
      </c>
      <c r="B752" s="23">
        <v>330690.5</v>
      </c>
      <c r="C752" s="38" t="s">
        <v>783</v>
      </c>
      <c r="D752" s="45">
        <v>42689</v>
      </c>
    </row>
    <row r="753" spans="1:4">
      <c r="A753" s="39" t="s">
        <v>784</v>
      </c>
      <c r="B753" s="49">
        <v>2021361.87</v>
      </c>
      <c r="C753" s="63" t="s">
        <v>785</v>
      </c>
      <c r="D753" s="45">
        <v>42606</v>
      </c>
    </row>
    <row r="754" spans="1:4">
      <c r="A754" s="39"/>
      <c r="B754" s="49"/>
      <c r="C754" s="63"/>
      <c r="D754" s="45"/>
    </row>
    <row r="755" spans="1:4" s="6" customFormat="1">
      <c r="A755" s="66" t="s">
        <v>786</v>
      </c>
      <c r="B755" s="15">
        <f>SUM(B756:B758)</f>
        <v>1825741.98</v>
      </c>
      <c r="C755" s="63"/>
      <c r="D755" s="45"/>
    </row>
    <row r="756" spans="1:4" s="1" customFormat="1">
      <c r="A756" s="22" t="s">
        <v>0</v>
      </c>
      <c r="B756" s="23">
        <v>644072</v>
      </c>
      <c r="C756" s="63" t="s">
        <v>787</v>
      </c>
      <c r="D756" s="45">
        <v>42810</v>
      </c>
    </row>
    <row r="757" spans="1:4" s="1" customFormat="1">
      <c r="A757" s="22"/>
      <c r="B757" s="23"/>
      <c r="C757" s="63"/>
      <c r="D757" s="45"/>
    </row>
    <row r="758" spans="1:4">
      <c r="A758" s="22" t="s">
        <v>0</v>
      </c>
      <c r="B758" s="49">
        <v>1181669.98</v>
      </c>
      <c r="C758" s="63" t="s">
        <v>788</v>
      </c>
      <c r="D758" s="45">
        <v>42810</v>
      </c>
    </row>
    <row r="759" spans="1:4" s="6" customFormat="1" ht="25.5">
      <c r="A759" s="66" t="s">
        <v>789</v>
      </c>
      <c r="B759" s="15">
        <f>SUM(B760:B760)</f>
        <v>1642427.47</v>
      </c>
      <c r="C759" s="63"/>
      <c r="D759" s="45"/>
    </row>
    <row r="760" spans="1:4">
      <c r="A760" s="22" t="s">
        <v>790</v>
      </c>
      <c r="B760" s="49">
        <v>1642427.47</v>
      </c>
      <c r="C760" s="63" t="s">
        <v>791</v>
      </c>
      <c r="D760" s="45">
        <v>42823</v>
      </c>
    </row>
    <row r="761" spans="1:4" ht="25.5">
      <c r="A761" s="14" t="s">
        <v>792</v>
      </c>
      <c r="B761" s="15">
        <f>SUM(B762:B762)</f>
        <v>611974.40000000002</v>
      </c>
      <c r="C761" s="16"/>
      <c r="D761" s="17"/>
    </row>
    <row r="762" spans="1:4">
      <c r="A762" s="39" t="s">
        <v>793</v>
      </c>
      <c r="B762" s="23">
        <v>611974.40000000002</v>
      </c>
      <c r="C762" s="63" t="s">
        <v>794</v>
      </c>
      <c r="D762" s="45">
        <v>42538</v>
      </c>
    </row>
    <row r="763" spans="1:4">
      <c r="A763" s="66" t="s">
        <v>795</v>
      </c>
      <c r="B763" s="15">
        <f>SUM(B764:B767)</f>
        <v>73378825</v>
      </c>
      <c r="C763" s="63"/>
      <c r="D763" s="45"/>
    </row>
    <row r="764" spans="1:4">
      <c r="A764" s="22" t="s">
        <v>0</v>
      </c>
      <c r="B764" s="23">
        <v>18547725</v>
      </c>
      <c r="C764" s="63" t="s">
        <v>796</v>
      </c>
      <c r="D764" s="45">
        <v>42531</v>
      </c>
    </row>
    <row r="765" spans="1:4">
      <c r="A765" s="22" t="s">
        <v>0</v>
      </c>
      <c r="B765" s="23">
        <v>41545600</v>
      </c>
      <c r="C765" s="63" t="s">
        <v>797</v>
      </c>
      <c r="D765" s="45">
        <v>42544</v>
      </c>
    </row>
    <row r="766" spans="1:4">
      <c r="A766" s="22" t="s">
        <v>0</v>
      </c>
      <c r="B766" s="23">
        <v>12853500</v>
      </c>
      <c r="C766" s="67" t="s">
        <v>798</v>
      </c>
      <c r="D766" s="17">
        <v>42549</v>
      </c>
    </row>
    <row r="767" spans="1:4">
      <c r="A767" s="52" t="s">
        <v>799</v>
      </c>
      <c r="B767" s="53">
        <v>432000</v>
      </c>
      <c r="C767" s="68" t="s">
        <v>234</v>
      </c>
      <c r="D767" s="54">
        <v>42776</v>
      </c>
    </row>
    <row r="768" spans="1:4">
      <c r="A768" s="14" t="s">
        <v>800</v>
      </c>
      <c r="B768" s="15">
        <f>SUM(B769:B797)</f>
        <v>62280174.886800013</v>
      </c>
      <c r="C768" s="16"/>
      <c r="D768" s="45"/>
    </row>
    <row r="769" spans="1:4" ht="25.5">
      <c r="A769" s="22" t="s">
        <v>801</v>
      </c>
      <c r="B769" s="23">
        <v>97240.61</v>
      </c>
      <c r="C769" s="33" t="s">
        <v>802</v>
      </c>
      <c r="D769" s="17">
        <v>42368</v>
      </c>
    </row>
    <row r="770" spans="1:4">
      <c r="A770" s="22" t="s">
        <v>803</v>
      </c>
      <c r="B770" s="23">
        <v>387916.03</v>
      </c>
      <c r="C770" s="33" t="s">
        <v>804</v>
      </c>
      <c r="D770" s="17">
        <v>42445</v>
      </c>
    </row>
    <row r="771" spans="1:4">
      <c r="A771" s="22" t="s">
        <v>805</v>
      </c>
      <c r="B771" s="23">
        <v>137682.64000000001</v>
      </c>
      <c r="C771" s="33" t="s">
        <v>806</v>
      </c>
      <c r="D771" s="17">
        <v>42445</v>
      </c>
    </row>
    <row r="772" spans="1:4">
      <c r="A772" s="22" t="s">
        <v>807</v>
      </c>
      <c r="B772" s="23">
        <v>2696587.92</v>
      </c>
      <c r="C772" s="33" t="s">
        <v>808</v>
      </c>
      <c r="D772" s="17">
        <v>42591</v>
      </c>
    </row>
    <row r="773" spans="1:4">
      <c r="A773" s="22" t="s">
        <v>809</v>
      </c>
      <c r="B773" s="23">
        <v>6044927.5999999996</v>
      </c>
      <c r="C773" s="33" t="s">
        <v>810</v>
      </c>
      <c r="D773" s="17">
        <v>42445</v>
      </c>
    </row>
    <row r="774" spans="1:4">
      <c r="A774" s="22" t="s">
        <v>811</v>
      </c>
      <c r="B774" s="23">
        <v>4742656</v>
      </c>
      <c r="C774" s="33" t="s">
        <v>812</v>
      </c>
      <c r="D774" s="17">
        <v>42619</v>
      </c>
    </row>
    <row r="775" spans="1:4">
      <c r="A775" s="22" t="s">
        <v>813</v>
      </c>
      <c r="B775" s="23">
        <v>389886.75</v>
      </c>
      <c r="C775" s="33" t="s">
        <v>814</v>
      </c>
      <c r="D775" s="17">
        <v>42709</v>
      </c>
    </row>
    <row r="776" spans="1:4">
      <c r="A776" s="22" t="s">
        <v>815</v>
      </c>
      <c r="B776" s="23">
        <v>6508384.4000000004</v>
      </c>
      <c r="C776" s="33" t="s">
        <v>816</v>
      </c>
      <c r="D776" s="17">
        <v>42709</v>
      </c>
    </row>
    <row r="777" spans="1:4">
      <c r="A777" s="22" t="s">
        <v>817</v>
      </c>
      <c r="B777" s="23">
        <v>206924.79999999999</v>
      </c>
      <c r="C777" s="33" t="s">
        <v>818</v>
      </c>
      <c r="D777" s="17">
        <v>42709</v>
      </c>
    </row>
    <row r="778" spans="1:4">
      <c r="A778" s="22" t="s">
        <v>337</v>
      </c>
      <c r="B778" s="36">
        <v>1797970.72</v>
      </c>
      <c r="C778" s="41" t="s">
        <v>819</v>
      </c>
      <c r="D778" s="17">
        <v>42796</v>
      </c>
    </row>
    <row r="779" spans="1:4">
      <c r="A779" s="22" t="s">
        <v>817</v>
      </c>
      <c r="B779" s="36">
        <v>206924.79999999999</v>
      </c>
      <c r="C779" s="41" t="s">
        <v>818</v>
      </c>
      <c r="D779" s="17">
        <v>42787</v>
      </c>
    </row>
    <row r="780" spans="1:4" ht="25.5">
      <c r="A780" s="22" t="s">
        <v>531</v>
      </c>
      <c r="B780" s="36">
        <f>544464.26*1.18</f>
        <v>642467.82679999992</v>
      </c>
      <c r="C780" s="33" t="s">
        <v>532</v>
      </c>
      <c r="D780" s="17">
        <v>42629</v>
      </c>
    </row>
    <row r="781" spans="1:4">
      <c r="A781" s="22" t="s">
        <v>820</v>
      </c>
      <c r="B781" s="36">
        <v>2246394.3199999998</v>
      </c>
      <c r="C781" s="33" t="s">
        <v>587</v>
      </c>
      <c r="D781" s="17">
        <v>42815</v>
      </c>
    </row>
    <row r="782" spans="1:4">
      <c r="A782" s="22" t="s">
        <v>820</v>
      </c>
      <c r="B782" s="36">
        <v>178652</v>
      </c>
      <c r="C782" s="33" t="s">
        <v>528</v>
      </c>
      <c r="D782" s="17">
        <v>42720</v>
      </c>
    </row>
    <row r="783" spans="1:4">
      <c r="A783" s="22" t="s">
        <v>817</v>
      </c>
      <c r="B783" s="23">
        <v>3194401.6</v>
      </c>
      <c r="C783" s="33" t="s">
        <v>821</v>
      </c>
      <c r="D783" s="17">
        <v>42433</v>
      </c>
    </row>
    <row r="784" spans="1:4">
      <c r="A784" s="22" t="s">
        <v>817</v>
      </c>
      <c r="B784" s="23">
        <v>2389075.2000000002</v>
      </c>
      <c r="C784" s="33" t="s">
        <v>822</v>
      </c>
      <c r="D784" s="17">
        <v>42472</v>
      </c>
    </row>
    <row r="785" spans="1:4">
      <c r="A785" s="56" t="s">
        <v>823</v>
      </c>
      <c r="B785" s="53">
        <v>2389075.2000000002</v>
      </c>
      <c r="C785" s="52" t="s">
        <v>824</v>
      </c>
      <c r="D785" s="54">
        <v>42472</v>
      </c>
    </row>
    <row r="786" spans="1:4">
      <c r="A786" s="22" t="s">
        <v>825</v>
      </c>
      <c r="B786" s="23">
        <v>985654</v>
      </c>
      <c r="C786" s="33" t="s">
        <v>165</v>
      </c>
      <c r="D786" s="17">
        <v>42474</v>
      </c>
    </row>
    <row r="787" spans="1:4">
      <c r="A787" s="22" t="s">
        <v>826</v>
      </c>
      <c r="B787" s="23">
        <v>1409628</v>
      </c>
      <c r="C787" s="33" t="s">
        <v>528</v>
      </c>
      <c r="D787" s="17">
        <v>42474</v>
      </c>
    </row>
    <row r="788" spans="1:4">
      <c r="A788" s="22" t="s">
        <v>827</v>
      </c>
      <c r="B788" s="23">
        <v>1052504.28</v>
      </c>
      <c r="C788" s="33" t="s">
        <v>165</v>
      </c>
      <c r="D788" s="17">
        <v>42510</v>
      </c>
    </row>
    <row r="789" spans="1:4">
      <c r="A789" s="22" t="s">
        <v>803</v>
      </c>
      <c r="B789" s="23">
        <v>1641716.06</v>
      </c>
      <c r="C789" s="33" t="s">
        <v>828</v>
      </c>
      <c r="D789" s="17">
        <v>42543</v>
      </c>
    </row>
    <row r="790" spans="1:4">
      <c r="A790" s="22" t="s">
        <v>817</v>
      </c>
      <c r="B790" s="23">
        <v>1191885.49</v>
      </c>
      <c r="C790" s="33" t="s">
        <v>829</v>
      </c>
      <c r="D790" s="17">
        <v>42543</v>
      </c>
    </row>
    <row r="791" spans="1:4">
      <c r="A791" s="22" t="s">
        <v>830</v>
      </c>
      <c r="B791" s="23">
        <v>3427078.89</v>
      </c>
      <c r="C791" s="33" t="s">
        <v>831</v>
      </c>
      <c r="D791" s="29">
        <v>42564</v>
      </c>
    </row>
    <row r="792" spans="1:4">
      <c r="A792" s="22" t="s">
        <v>832</v>
      </c>
      <c r="B792" s="23">
        <v>943899.85</v>
      </c>
      <c r="C792" s="33" t="s">
        <v>833</v>
      </c>
      <c r="D792" s="17">
        <v>42564</v>
      </c>
    </row>
    <row r="793" spans="1:4">
      <c r="A793" s="22" t="s">
        <v>340</v>
      </c>
      <c r="B793" s="23">
        <v>536703.26</v>
      </c>
      <c r="C793" s="33" t="s">
        <v>343</v>
      </c>
      <c r="D793" s="17">
        <v>42585</v>
      </c>
    </row>
    <row r="794" spans="1:4">
      <c r="A794" s="22" t="s">
        <v>834</v>
      </c>
      <c r="B794" s="23">
        <v>726880</v>
      </c>
      <c r="C794" s="33" t="s">
        <v>835</v>
      </c>
      <c r="D794" s="17">
        <v>42585</v>
      </c>
    </row>
    <row r="795" spans="1:4" ht="25.5">
      <c r="A795" s="22" t="s">
        <v>836</v>
      </c>
      <c r="B795" s="23">
        <v>6095370.2400000002</v>
      </c>
      <c r="C795" s="33" t="s">
        <v>837</v>
      </c>
      <c r="D795" s="17">
        <v>42821</v>
      </c>
    </row>
    <row r="796" spans="1:4">
      <c r="A796" s="22" t="s">
        <v>836</v>
      </c>
      <c r="B796" s="23">
        <v>9782294.4000000004</v>
      </c>
      <c r="C796" s="33" t="s">
        <v>838</v>
      </c>
      <c r="D796" s="17">
        <v>42615</v>
      </c>
    </row>
    <row r="797" spans="1:4">
      <c r="A797" s="22" t="s">
        <v>839</v>
      </c>
      <c r="B797" s="23">
        <v>229392</v>
      </c>
      <c r="C797" s="33" t="s">
        <v>840</v>
      </c>
      <c r="D797" s="17">
        <v>42691</v>
      </c>
    </row>
    <row r="798" spans="1:4" s="6" customFormat="1">
      <c r="A798" s="69" t="s">
        <v>841</v>
      </c>
      <c r="B798" s="15">
        <f>SUM(B799:B799)</f>
        <v>526752</v>
      </c>
      <c r="C798" s="52"/>
      <c r="D798" s="54"/>
    </row>
    <row r="799" spans="1:4">
      <c r="A799" s="56" t="s">
        <v>842</v>
      </c>
      <c r="B799" s="53">
        <v>526752</v>
      </c>
      <c r="C799" s="52" t="s">
        <v>843</v>
      </c>
      <c r="D799" s="54">
        <v>42816</v>
      </c>
    </row>
    <row r="800" spans="1:4">
      <c r="A800" s="61" t="s">
        <v>844</v>
      </c>
      <c r="B800" s="15">
        <f>SUM(B801:B806)</f>
        <v>11106232.76</v>
      </c>
      <c r="C800" s="33"/>
      <c r="D800" s="17"/>
    </row>
    <row r="801" spans="1:4" ht="25.5">
      <c r="A801" s="22" t="s">
        <v>845</v>
      </c>
      <c r="B801" s="23">
        <f>912376+173393.92</f>
        <v>1085769.92</v>
      </c>
      <c r="C801" s="33" t="s">
        <v>846</v>
      </c>
      <c r="D801" s="17">
        <v>42803</v>
      </c>
    </row>
    <row r="802" spans="1:4">
      <c r="A802" s="22" t="s">
        <v>847</v>
      </c>
      <c r="B802" s="23">
        <v>83884.97</v>
      </c>
      <c r="C802" s="33" t="s">
        <v>848</v>
      </c>
      <c r="D802" s="17">
        <v>42803</v>
      </c>
    </row>
    <row r="803" spans="1:4">
      <c r="A803" s="22" t="s">
        <v>849</v>
      </c>
      <c r="B803" s="23">
        <v>3819789.8</v>
      </c>
      <c r="C803" s="33" t="s">
        <v>850</v>
      </c>
      <c r="D803" s="17">
        <v>42803</v>
      </c>
    </row>
    <row r="804" spans="1:4">
      <c r="A804" s="22" t="s">
        <v>693</v>
      </c>
      <c r="B804" s="36">
        <v>1790709</v>
      </c>
      <c r="C804" s="33" t="s">
        <v>851</v>
      </c>
      <c r="D804" s="17">
        <v>42625</v>
      </c>
    </row>
    <row r="805" spans="1:4">
      <c r="A805" s="52" t="s">
        <v>852</v>
      </c>
      <c r="B805" s="53">
        <v>2867400</v>
      </c>
      <c r="C805" s="52" t="s">
        <v>853</v>
      </c>
      <c r="D805" s="54">
        <v>42671</v>
      </c>
    </row>
    <row r="806" spans="1:4">
      <c r="A806" s="22" t="s">
        <v>854</v>
      </c>
      <c r="B806" s="23">
        <v>1458679.07</v>
      </c>
      <c r="C806" s="33" t="s">
        <v>855</v>
      </c>
      <c r="D806" s="17">
        <v>42769</v>
      </c>
    </row>
    <row r="807" spans="1:4">
      <c r="A807" s="61" t="s">
        <v>856</v>
      </c>
      <c r="B807" s="43">
        <f>SUM(B808:B810)</f>
        <v>1580374</v>
      </c>
      <c r="C807" s="33"/>
      <c r="D807" s="17"/>
    </row>
    <row r="808" spans="1:4" ht="25.5">
      <c r="A808" s="22" t="s">
        <v>740</v>
      </c>
      <c r="B808" s="23">
        <v>788830</v>
      </c>
      <c r="C808" s="33" t="s">
        <v>761</v>
      </c>
      <c r="D808" s="17">
        <v>42636</v>
      </c>
    </row>
    <row r="809" spans="1:4">
      <c r="A809" s="22" t="s">
        <v>740</v>
      </c>
      <c r="B809" s="23">
        <v>729240</v>
      </c>
      <c r="C809" s="33" t="s">
        <v>857</v>
      </c>
      <c r="D809" s="17">
        <v>42636</v>
      </c>
    </row>
    <row r="810" spans="1:4">
      <c r="A810" s="22" t="s">
        <v>858</v>
      </c>
      <c r="B810" s="23">
        <v>62304</v>
      </c>
      <c r="C810" s="33" t="s">
        <v>859</v>
      </c>
      <c r="D810" s="17">
        <v>42803</v>
      </c>
    </row>
    <row r="811" spans="1:4">
      <c r="A811" s="61" t="s">
        <v>860</v>
      </c>
      <c r="B811" s="15">
        <f>SUM(B812:B812)</f>
        <v>75502.3</v>
      </c>
      <c r="C811" s="33"/>
      <c r="D811" s="17"/>
    </row>
    <row r="812" spans="1:4" ht="25.5">
      <c r="A812" s="22" t="s">
        <v>693</v>
      </c>
      <c r="B812" s="23">
        <v>75502.3</v>
      </c>
      <c r="C812" s="33" t="s">
        <v>694</v>
      </c>
      <c r="D812" s="17">
        <v>42571</v>
      </c>
    </row>
    <row r="813" spans="1:4">
      <c r="A813" s="61" t="s">
        <v>861</v>
      </c>
      <c r="B813" s="15">
        <f>SUM(B814:B815)</f>
        <v>185215.35999999999</v>
      </c>
      <c r="C813" s="33"/>
      <c r="D813" s="17"/>
    </row>
    <row r="814" spans="1:4" ht="25.5">
      <c r="A814" s="22" t="s">
        <v>845</v>
      </c>
      <c r="B814" s="23">
        <v>166446.07999999999</v>
      </c>
      <c r="C814" s="33" t="s">
        <v>846</v>
      </c>
      <c r="D814" s="17">
        <v>42555</v>
      </c>
    </row>
    <row r="815" spans="1:4" ht="25.5">
      <c r="A815" s="44" t="s">
        <v>700</v>
      </c>
      <c r="B815" s="23">
        <v>18769.28</v>
      </c>
      <c r="C815" s="16" t="s">
        <v>701</v>
      </c>
      <c r="D815" s="17">
        <v>42629</v>
      </c>
    </row>
    <row r="816" spans="1:4">
      <c r="A816" s="61" t="s">
        <v>862</v>
      </c>
      <c r="B816" s="15">
        <f>SUM(B817:B818)</f>
        <v>192973.31</v>
      </c>
      <c r="C816" s="16"/>
      <c r="D816" s="17"/>
    </row>
    <row r="817" spans="1:4" ht="25.5">
      <c r="A817" s="22" t="s">
        <v>693</v>
      </c>
      <c r="B817" s="23">
        <v>182795.81</v>
      </c>
      <c r="C817" s="33" t="s">
        <v>694</v>
      </c>
      <c r="D817" s="17">
        <v>42571</v>
      </c>
    </row>
    <row r="818" spans="1:4" ht="25.5">
      <c r="A818" s="22" t="s">
        <v>724</v>
      </c>
      <c r="B818" s="23">
        <v>10177.5</v>
      </c>
      <c r="C818" s="33" t="s">
        <v>739</v>
      </c>
      <c r="D818" s="17">
        <v>42601</v>
      </c>
    </row>
    <row r="819" spans="1:4">
      <c r="A819" s="61" t="s">
        <v>863</v>
      </c>
      <c r="B819" s="15">
        <f>SUM(B820:B825)</f>
        <v>17237939.34</v>
      </c>
      <c r="C819" s="33"/>
      <c r="D819" s="17"/>
    </row>
    <row r="820" spans="1:4">
      <c r="A820" s="31" t="s">
        <v>864</v>
      </c>
      <c r="B820" s="23">
        <v>3937258.8</v>
      </c>
      <c r="C820" s="33" t="s">
        <v>128</v>
      </c>
      <c r="D820" s="17">
        <v>42535</v>
      </c>
    </row>
    <row r="821" spans="1:4">
      <c r="A821" s="22" t="s">
        <v>849</v>
      </c>
      <c r="B821" s="23">
        <v>2124000</v>
      </c>
      <c r="C821" s="33" t="s">
        <v>865</v>
      </c>
      <c r="D821" s="17"/>
    </row>
    <row r="822" spans="1:4" ht="25.5">
      <c r="A822" s="22" t="s">
        <v>845</v>
      </c>
      <c r="B822" s="23">
        <v>762752</v>
      </c>
      <c r="C822" s="33" t="s">
        <v>846</v>
      </c>
      <c r="D822" s="17">
        <v>42555</v>
      </c>
    </row>
    <row r="823" spans="1:4">
      <c r="A823" s="31" t="s">
        <v>866</v>
      </c>
      <c r="B823" s="23">
        <v>4392432</v>
      </c>
      <c r="C823" s="33" t="s">
        <v>867</v>
      </c>
      <c r="D823" s="17">
        <v>42599</v>
      </c>
    </row>
    <row r="824" spans="1:4">
      <c r="A824" s="31" t="s">
        <v>868</v>
      </c>
      <c r="B824" s="23">
        <v>3425000</v>
      </c>
      <c r="C824" s="33" t="s">
        <v>869</v>
      </c>
      <c r="D824" s="17">
        <v>42606</v>
      </c>
    </row>
    <row r="825" spans="1:4">
      <c r="A825" s="22" t="s">
        <v>870</v>
      </c>
      <c r="B825" s="23">
        <v>2596496.54</v>
      </c>
      <c r="C825" s="33" t="s">
        <v>871</v>
      </c>
      <c r="D825" s="17">
        <v>42703</v>
      </c>
    </row>
    <row r="826" spans="1:4">
      <c r="A826" s="14" t="s">
        <v>872</v>
      </c>
      <c r="B826" s="15">
        <f>SUM(B827:B827)</f>
        <v>74823969.019999996</v>
      </c>
      <c r="C826" s="33"/>
      <c r="D826" s="17"/>
    </row>
    <row r="827" spans="1:4">
      <c r="A827" s="22" t="s">
        <v>873</v>
      </c>
      <c r="B827" s="36">
        <v>74823969.019999996</v>
      </c>
      <c r="C827" s="41" t="s">
        <v>874</v>
      </c>
      <c r="D827" s="17"/>
    </row>
    <row r="828" spans="1:4">
      <c r="A828" s="61" t="s">
        <v>875</v>
      </c>
      <c r="B828" s="15">
        <f>SUM(B829:B830)</f>
        <v>7692674</v>
      </c>
      <c r="C828" s="33"/>
      <c r="D828" s="17"/>
    </row>
    <row r="829" spans="1:4">
      <c r="A829" s="22" t="s">
        <v>876</v>
      </c>
      <c r="B829" s="23">
        <v>2666114</v>
      </c>
      <c r="C829" s="33" t="s">
        <v>877</v>
      </c>
      <c r="D829" s="17">
        <v>42310</v>
      </c>
    </row>
    <row r="830" spans="1:4">
      <c r="A830" s="22" t="s">
        <v>878</v>
      </c>
      <c r="B830" s="23">
        <v>5026560</v>
      </c>
      <c r="C830" s="33" t="s">
        <v>879</v>
      </c>
      <c r="D830" s="17">
        <v>42537</v>
      </c>
    </row>
    <row r="831" spans="1:4">
      <c r="A831" s="61" t="s">
        <v>880</v>
      </c>
      <c r="B831" s="15">
        <f>SUM(B832:B832)</f>
        <v>96104.13</v>
      </c>
      <c r="C831" s="33"/>
      <c r="D831" s="17"/>
    </row>
    <row r="832" spans="1:4">
      <c r="A832" s="22" t="s">
        <v>700</v>
      </c>
      <c r="B832" s="23">
        <v>96104.13</v>
      </c>
      <c r="C832" s="33" t="s">
        <v>881</v>
      </c>
      <c r="D832" s="17">
        <v>42632</v>
      </c>
    </row>
    <row r="833" spans="1:4">
      <c r="A833" s="14" t="s">
        <v>882</v>
      </c>
      <c r="B833" s="43">
        <f>SUM(B834:B834)</f>
        <v>11019.11</v>
      </c>
      <c r="C833" s="33"/>
      <c r="D833" s="17"/>
    </row>
    <row r="834" spans="1:4" ht="25.5">
      <c r="A834" s="22" t="s">
        <v>695</v>
      </c>
      <c r="B834" s="23">
        <v>11019.11</v>
      </c>
      <c r="C834" s="33" t="s">
        <v>696</v>
      </c>
      <c r="D834" s="17">
        <v>42604</v>
      </c>
    </row>
    <row r="835" spans="1:4">
      <c r="A835" s="61" t="s">
        <v>883</v>
      </c>
      <c r="B835" s="15">
        <f>+B836</f>
        <v>499140</v>
      </c>
      <c r="C835" s="24"/>
      <c r="D835" s="25"/>
    </row>
    <row r="836" spans="1:4">
      <c r="A836" s="22" t="s">
        <v>884</v>
      </c>
      <c r="B836" s="23">
        <v>499140</v>
      </c>
      <c r="C836" s="33" t="s">
        <v>456</v>
      </c>
      <c r="D836" s="17">
        <v>42528</v>
      </c>
    </row>
    <row r="837" spans="1:4">
      <c r="A837" s="61" t="s">
        <v>885</v>
      </c>
      <c r="B837" s="15">
        <f>SUM(B838:B838)</f>
        <v>525000</v>
      </c>
      <c r="C837" s="33"/>
      <c r="D837" s="17"/>
    </row>
    <row r="838" spans="1:4">
      <c r="A838" s="22" t="s">
        <v>886</v>
      </c>
      <c r="B838" s="23">
        <v>525000</v>
      </c>
      <c r="C838" s="33" t="s">
        <v>456</v>
      </c>
      <c r="D838" s="17">
        <v>42524</v>
      </c>
    </row>
    <row r="839" spans="1:4">
      <c r="A839" s="61" t="s">
        <v>887</v>
      </c>
      <c r="B839" s="15">
        <f>SUM(B840:B841)</f>
        <v>682900.69</v>
      </c>
      <c r="C839" s="33"/>
      <c r="D839" s="17"/>
    </row>
    <row r="840" spans="1:4">
      <c r="A840" s="44" t="s">
        <v>888</v>
      </c>
      <c r="B840" s="36">
        <v>92000</v>
      </c>
      <c r="C840" s="16" t="s">
        <v>889</v>
      </c>
      <c r="D840" s="17">
        <v>42746</v>
      </c>
    </row>
    <row r="841" spans="1:4" ht="25.5">
      <c r="A841" s="44" t="s">
        <v>700</v>
      </c>
      <c r="B841" s="23">
        <v>590900.68999999994</v>
      </c>
      <c r="C841" s="16" t="s">
        <v>701</v>
      </c>
      <c r="D841" s="17">
        <v>42629</v>
      </c>
    </row>
    <row r="842" spans="1:4">
      <c r="A842" s="61" t="s">
        <v>890</v>
      </c>
      <c r="B842" s="15">
        <f>SUM(B843:B843)</f>
        <v>3351692.9</v>
      </c>
      <c r="C842" s="16"/>
      <c r="D842" s="17"/>
    </row>
    <row r="843" spans="1:4" ht="30" customHeight="1">
      <c r="A843" s="52" t="s">
        <v>891</v>
      </c>
      <c r="B843" s="53">
        <v>3351692.9</v>
      </c>
      <c r="C843" s="52" t="s">
        <v>892</v>
      </c>
      <c r="D843" s="54">
        <v>42674</v>
      </c>
    </row>
    <row r="844" spans="1:4">
      <c r="A844" s="61" t="s">
        <v>893</v>
      </c>
      <c r="B844" s="70">
        <f>SUM(B845:B932)</f>
        <v>222255489.43999997</v>
      </c>
      <c r="C844" s="52"/>
      <c r="D844" s="54"/>
    </row>
    <row r="845" spans="1:4">
      <c r="A845" s="22" t="s">
        <v>894</v>
      </c>
      <c r="B845" s="23">
        <v>2964607.59</v>
      </c>
      <c r="C845" s="33" t="s">
        <v>165</v>
      </c>
      <c r="D845" s="17">
        <v>42473</v>
      </c>
    </row>
    <row r="846" spans="1:4">
      <c r="A846" s="22" t="s">
        <v>895</v>
      </c>
      <c r="B846" s="23">
        <v>7978946.0199999996</v>
      </c>
      <c r="C846" s="33" t="s">
        <v>896</v>
      </c>
      <c r="D846" s="17">
        <v>42558</v>
      </c>
    </row>
    <row r="847" spans="1:4">
      <c r="A847" s="22" t="s">
        <v>897</v>
      </c>
      <c r="B847" s="23">
        <v>4392159.55</v>
      </c>
      <c r="C847" s="33" t="s">
        <v>898</v>
      </c>
      <c r="D847" s="17">
        <v>42478</v>
      </c>
    </row>
    <row r="848" spans="1:4">
      <c r="A848" s="22" t="s">
        <v>899</v>
      </c>
      <c r="B848" s="23">
        <v>1551266.34</v>
      </c>
      <c r="C848" s="33" t="s">
        <v>900</v>
      </c>
      <c r="D848" s="17">
        <v>42828</v>
      </c>
    </row>
    <row r="849" spans="1:4">
      <c r="A849" s="22" t="s">
        <v>901</v>
      </c>
      <c r="B849" s="23">
        <v>3752254.85</v>
      </c>
      <c r="C849" s="33" t="s">
        <v>902</v>
      </c>
      <c r="D849" s="17">
        <v>42795</v>
      </c>
    </row>
    <row r="850" spans="1:4">
      <c r="A850" s="22" t="s">
        <v>903</v>
      </c>
      <c r="B850" s="23">
        <v>122167.07</v>
      </c>
      <c r="C850" s="33" t="s">
        <v>904</v>
      </c>
      <c r="D850" s="17">
        <v>42510</v>
      </c>
    </row>
    <row r="851" spans="1:4">
      <c r="A851" s="22" t="s">
        <v>905</v>
      </c>
      <c r="B851" s="23">
        <v>1121925.21</v>
      </c>
      <c r="C851" s="33" t="s">
        <v>900</v>
      </c>
      <c r="D851" s="17">
        <v>42510</v>
      </c>
    </row>
    <row r="852" spans="1:4">
      <c r="A852" s="22" t="s">
        <v>906</v>
      </c>
      <c r="B852" s="23">
        <v>1230538.1200000001</v>
      </c>
      <c r="C852" s="33" t="s">
        <v>907</v>
      </c>
      <c r="D852" s="17">
        <v>42576</v>
      </c>
    </row>
    <row r="853" spans="1:4">
      <c r="A853" s="22" t="s">
        <v>908</v>
      </c>
      <c r="B853" s="23">
        <v>6714290.04</v>
      </c>
      <c r="C853" s="33" t="s">
        <v>909</v>
      </c>
      <c r="D853" s="17">
        <v>42583</v>
      </c>
    </row>
    <row r="854" spans="1:4">
      <c r="A854" s="22" t="s">
        <v>910</v>
      </c>
      <c r="B854" s="23">
        <v>2069841.71</v>
      </c>
      <c r="C854" s="52" t="s">
        <v>911</v>
      </c>
      <c r="D854" s="21">
        <v>42584</v>
      </c>
    </row>
    <row r="855" spans="1:4">
      <c r="A855" s="22" t="s">
        <v>912</v>
      </c>
      <c r="B855" s="23">
        <v>545667.79</v>
      </c>
      <c r="C855" s="33" t="s">
        <v>913</v>
      </c>
      <c r="D855" s="17">
        <v>42590</v>
      </c>
    </row>
    <row r="856" spans="1:4">
      <c r="A856" s="22" t="s">
        <v>914</v>
      </c>
      <c r="B856" s="23">
        <v>2052390.01</v>
      </c>
      <c r="C856" s="33" t="s">
        <v>334</v>
      </c>
      <c r="D856" s="17">
        <v>42611</v>
      </c>
    </row>
    <row r="857" spans="1:4">
      <c r="A857" s="22" t="s">
        <v>912</v>
      </c>
      <c r="B857" s="23">
        <v>3640033.54</v>
      </c>
      <c r="C857" s="33" t="s">
        <v>325</v>
      </c>
      <c r="D857" s="17">
        <v>42626</v>
      </c>
    </row>
    <row r="858" spans="1:4">
      <c r="A858" s="22" t="s">
        <v>906</v>
      </c>
      <c r="B858" s="23">
        <v>3052310.87</v>
      </c>
      <c r="C858" s="33" t="s">
        <v>915</v>
      </c>
      <c r="D858" s="17">
        <v>42627</v>
      </c>
    </row>
    <row r="859" spans="1:4">
      <c r="A859" s="22" t="s">
        <v>916</v>
      </c>
      <c r="B859" s="23">
        <v>2801919.04</v>
      </c>
      <c r="C859" s="33" t="s">
        <v>917</v>
      </c>
      <c r="D859" s="17">
        <v>42627</v>
      </c>
    </row>
    <row r="860" spans="1:4">
      <c r="A860" s="22" t="s">
        <v>916</v>
      </c>
      <c r="B860" s="23">
        <v>1818291.8</v>
      </c>
      <c r="C860" s="33" t="s">
        <v>904</v>
      </c>
      <c r="D860" s="17">
        <v>42632</v>
      </c>
    </row>
    <row r="861" spans="1:4">
      <c r="A861" s="22" t="s">
        <v>918</v>
      </c>
      <c r="B861" s="23">
        <v>3994063.59</v>
      </c>
      <c r="C861" s="33" t="s">
        <v>165</v>
      </c>
      <c r="D861" s="17">
        <v>42654</v>
      </c>
    </row>
    <row r="862" spans="1:4" ht="25.5">
      <c r="A862" s="22" t="s">
        <v>919</v>
      </c>
      <c r="B862" s="23">
        <v>627042.18999999994</v>
      </c>
      <c r="C862" s="33" t="s">
        <v>920</v>
      </c>
      <c r="D862" s="17">
        <v>42697</v>
      </c>
    </row>
    <row r="863" spans="1:4">
      <c r="A863" s="22" t="s">
        <v>921</v>
      </c>
      <c r="B863" s="23">
        <v>1608740.99</v>
      </c>
      <c r="C863" s="33" t="s">
        <v>321</v>
      </c>
      <c r="D863" s="21">
        <v>42705</v>
      </c>
    </row>
    <row r="864" spans="1:4">
      <c r="A864" s="22" t="s">
        <v>922</v>
      </c>
      <c r="B864" s="23">
        <v>1603394.89</v>
      </c>
      <c r="C864" s="33" t="s">
        <v>923</v>
      </c>
      <c r="D864" s="21">
        <v>42717</v>
      </c>
    </row>
    <row r="865" spans="1:4">
      <c r="A865" s="22" t="s">
        <v>924</v>
      </c>
      <c r="B865" s="23">
        <v>1160669.52</v>
      </c>
      <c r="C865" s="33" t="s">
        <v>925</v>
      </c>
      <c r="D865" s="17">
        <v>42755</v>
      </c>
    </row>
    <row r="866" spans="1:4" s="4" customFormat="1">
      <c r="A866" s="22" t="s">
        <v>926</v>
      </c>
      <c r="B866" s="23">
        <v>5049581.6900000004</v>
      </c>
      <c r="C866" s="33" t="s">
        <v>927</v>
      </c>
      <c r="D866" s="17">
        <v>42759</v>
      </c>
    </row>
    <row r="867" spans="1:4">
      <c r="A867" s="22" t="s">
        <v>928</v>
      </c>
      <c r="B867" s="23">
        <v>145038.43</v>
      </c>
      <c r="C867" s="33" t="s">
        <v>929</v>
      </c>
      <c r="D867" s="17">
        <v>42760</v>
      </c>
    </row>
    <row r="868" spans="1:4">
      <c r="A868" s="22" t="s">
        <v>827</v>
      </c>
      <c r="B868" s="23">
        <v>1118198.72</v>
      </c>
      <c r="C868" s="33" t="s">
        <v>904</v>
      </c>
      <c r="D868" s="17">
        <v>42627</v>
      </c>
    </row>
    <row r="869" spans="1:4" ht="25.5">
      <c r="A869" s="22" t="s">
        <v>930</v>
      </c>
      <c r="B869" s="23">
        <v>3349647.4</v>
      </c>
      <c r="C869" s="33" t="s">
        <v>931</v>
      </c>
      <c r="D869" s="17">
        <v>42627</v>
      </c>
    </row>
    <row r="870" spans="1:4">
      <c r="A870" s="22" t="s">
        <v>932</v>
      </c>
      <c r="B870" s="23">
        <v>100890</v>
      </c>
      <c r="C870" s="33" t="s">
        <v>931</v>
      </c>
      <c r="D870" s="17">
        <v>42627</v>
      </c>
    </row>
    <row r="871" spans="1:4">
      <c r="A871" s="22" t="s">
        <v>933</v>
      </c>
      <c r="B871" s="23">
        <v>4833306.7</v>
      </c>
      <c r="C871" s="33" t="s">
        <v>321</v>
      </c>
      <c r="D871" s="17">
        <v>42627</v>
      </c>
    </row>
    <row r="872" spans="1:4">
      <c r="A872" s="22" t="s">
        <v>326</v>
      </c>
      <c r="B872" s="36">
        <v>4043235.32</v>
      </c>
      <c r="C872" s="41" t="s">
        <v>934</v>
      </c>
      <c r="D872" s="21">
        <v>42795</v>
      </c>
    </row>
    <row r="873" spans="1:4">
      <c r="A873" s="22" t="s">
        <v>903</v>
      </c>
      <c r="B873" s="36">
        <v>598239.72</v>
      </c>
      <c r="C873" s="41" t="s">
        <v>935</v>
      </c>
      <c r="D873" s="21">
        <v>42795</v>
      </c>
    </row>
    <row r="874" spans="1:4">
      <c r="A874" s="22" t="s">
        <v>936</v>
      </c>
      <c r="B874" s="36">
        <v>3051614.86</v>
      </c>
      <c r="C874" s="33" t="s">
        <v>331</v>
      </c>
      <c r="D874" s="17">
        <v>42636</v>
      </c>
    </row>
    <row r="875" spans="1:4">
      <c r="A875" s="22" t="s">
        <v>937</v>
      </c>
      <c r="B875" s="36">
        <v>3254133.63</v>
      </c>
      <c r="C875" s="33" t="s">
        <v>323</v>
      </c>
      <c r="D875" s="17">
        <v>42654</v>
      </c>
    </row>
    <row r="876" spans="1:4">
      <c r="A876" s="22" t="s">
        <v>938</v>
      </c>
      <c r="B876" s="36">
        <v>1603990.82</v>
      </c>
      <c r="C876" s="33" t="s">
        <v>939</v>
      </c>
      <c r="D876" s="21">
        <v>42681</v>
      </c>
    </row>
    <row r="877" spans="1:4">
      <c r="A877" s="22" t="s">
        <v>895</v>
      </c>
      <c r="B877" s="36">
        <v>2316275.09</v>
      </c>
      <c r="C877" s="33" t="s">
        <v>913</v>
      </c>
      <c r="D877" s="21">
        <v>42703</v>
      </c>
    </row>
    <row r="878" spans="1:4">
      <c r="A878" s="22" t="s">
        <v>940</v>
      </c>
      <c r="B878" s="36">
        <v>817958.18</v>
      </c>
      <c r="C878" s="33" t="s">
        <v>941</v>
      </c>
      <c r="D878" s="21">
        <v>42703</v>
      </c>
    </row>
    <row r="879" spans="1:4">
      <c r="A879" s="22" t="s">
        <v>942</v>
      </c>
      <c r="B879" s="36">
        <v>430759.16</v>
      </c>
      <c r="C879" s="33" t="s">
        <v>909</v>
      </c>
      <c r="D879" s="21">
        <v>42706</v>
      </c>
    </row>
    <row r="880" spans="1:4">
      <c r="A880" s="22" t="s">
        <v>943</v>
      </c>
      <c r="B880" s="36">
        <v>299828.90000000002</v>
      </c>
      <c r="C880" s="33" t="s">
        <v>909</v>
      </c>
      <c r="D880" s="21">
        <v>42712</v>
      </c>
    </row>
    <row r="881" spans="1:4">
      <c r="A881" s="22" t="s">
        <v>943</v>
      </c>
      <c r="B881" s="36">
        <v>6959252.7400000002</v>
      </c>
      <c r="C881" s="33" t="s">
        <v>909</v>
      </c>
      <c r="D881" s="21">
        <v>42712</v>
      </c>
    </row>
    <row r="882" spans="1:4">
      <c r="A882" s="22" t="s">
        <v>944</v>
      </c>
      <c r="B882" s="36">
        <v>2121198.21</v>
      </c>
      <c r="C882" s="33" t="s">
        <v>945</v>
      </c>
      <c r="D882" s="21">
        <v>42712</v>
      </c>
    </row>
    <row r="883" spans="1:4">
      <c r="A883" s="22" t="s">
        <v>946</v>
      </c>
      <c r="B883" s="36">
        <v>1569393.7</v>
      </c>
      <c r="C883" s="33" t="s">
        <v>913</v>
      </c>
      <c r="D883" s="21">
        <v>42717</v>
      </c>
    </row>
    <row r="884" spans="1:4">
      <c r="A884" s="22" t="s">
        <v>947</v>
      </c>
      <c r="B884" s="36">
        <v>3431293.48</v>
      </c>
      <c r="C884" s="33" t="s">
        <v>948</v>
      </c>
      <c r="D884" s="21">
        <v>42719</v>
      </c>
    </row>
    <row r="885" spans="1:4">
      <c r="A885" s="22" t="s">
        <v>949</v>
      </c>
      <c r="B885" s="36">
        <v>2186232</v>
      </c>
      <c r="C885" s="33" t="s">
        <v>913</v>
      </c>
      <c r="D885" s="21">
        <v>42727</v>
      </c>
    </row>
    <row r="886" spans="1:4">
      <c r="A886" s="22" t="s">
        <v>910</v>
      </c>
      <c r="B886" s="36">
        <v>598870.44999999995</v>
      </c>
      <c r="C886" s="33" t="s">
        <v>950</v>
      </c>
      <c r="D886" s="17">
        <v>42767</v>
      </c>
    </row>
    <row r="887" spans="1:4" s="5" customFormat="1" ht="12.75">
      <c r="A887" s="56" t="s">
        <v>951</v>
      </c>
      <c r="B887" s="71" t="s">
        <v>952</v>
      </c>
      <c r="C887" s="56" t="s">
        <v>953</v>
      </c>
      <c r="D887" s="72">
        <v>42675</v>
      </c>
    </row>
    <row r="888" spans="1:4">
      <c r="A888" s="52" t="s">
        <v>937</v>
      </c>
      <c r="B888" s="53">
        <v>5959996.3799999999</v>
      </c>
      <c r="C888" s="52" t="s">
        <v>954</v>
      </c>
      <c r="D888" s="54">
        <v>42746</v>
      </c>
    </row>
    <row r="889" spans="1:4">
      <c r="A889" s="22" t="s">
        <v>955</v>
      </c>
      <c r="B889" s="23">
        <v>3348168.13</v>
      </c>
      <c r="C889" s="33" t="s">
        <v>165</v>
      </c>
      <c r="D889" s="17">
        <v>42422</v>
      </c>
    </row>
    <row r="890" spans="1:4">
      <c r="A890" s="22" t="s">
        <v>956</v>
      </c>
      <c r="B890" s="23">
        <v>9857520.1500000004</v>
      </c>
      <c r="C890" s="33" t="s">
        <v>165</v>
      </c>
      <c r="D890" s="17">
        <v>42471</v>
      </c>
    </row>
    <row r="891" spans="1:4">
      <c r="A891" s="22" t="s">
        <v>957</v>
      </c>
      <c r="B891" s="23">
        <v>4309215.5199999996</v>
      </c>
      <c r="C891" s="33" t="s">
        <v>165</v>
      </c>
      <c r="D891" s="17">
        <v>42534</v>
      </c>
    </row>
    <row r="892" spans="1:4">
      <c r="A892" s="22" t="s">
        <v>958</v>
      </c>
      <c r="B892" s="23">
        <v>2068251.31</v>
      </c>
      <c r="C892" s="33" t="s">
        <v>321</v>
      </c>
      <c r="D892" s="17">
        <v>42549</v>
      </c>
    </row>
    <row r="893" spans="1:4">
      <c r="A893" s="22" t="s">
        <v>959</v>
      </c>
      <c r="B893" s="23">
        <v>248088.25</v>
      </c>
      <c r="C893" s="33" t="s">
        <v>896</v>
      </c>
      <c r="D893" s="17">
        <v>42550</v>
      </c>
    </row>
    <row r="894" spans="1:4">
      <c r="A894" s="22" t="s">
        <v>960</v>
      </c>
      <c r="B894" s="23">
        <v>379723.03</v>
      </c>
      <c r="C894" s="33" t="s">
        <v>328</v>
      </c>
      <c r="D894" s="17">
        <v>42551</v>
      </c>
    </row>
    <row r="895" spans="1:4">
      <c r="A895" s="22" t="s">
        <v>961</v>
      </c>
      <c r="B895" s="23">
        <v>7266058.4400000004</v>
      </c>
      <c r="C895" s="33" t="s">
        <v>909</v>
      </c>
      <c r="D895" s="17">
        <v>42555</v>
      </c>
    </row>
    <row r="896" spans="1:4">
      <c r="A896" s="22" t="s">
        <v>962</v>
      </c>
      <c r="B896" s="23">
        <v>497525.25</v>
      </c>
      <c r="C896" s="33" t="s">
        <v>904</v>
      </c>
      <c r="D896" s="17">
        <v>42556</v>
      </c>
    </row>
    <row r="897" spans="1:4">
      <c r="A897" s="22" t="s">
        <v>963</v>
      </c>
      <c r="B897" s="23">
        <v>1359712.14</v>
      </c>
      <c r="C897" s="33" t="s">
        <v>964</v>
      </c>
      <c r="D897" s="17">
        <v>42558</v>
      </c>
    </row>
    <row r="898" spans="1:4">
      <c r="A898" s="22" t="s">
        <v>965</v>
      </c>
      <c r="B898" s="23">
        <v>172789.8</v>
      </c>
      <c r="C898" s="33" t="s">
        <v>966</v>
      </c>
      <c r="D898" s="17">
        <v>42566</v>
      </c>
    </row>
    <row r="899" spans="1:4">
      <c r="A899" s="22" t="s">
        <v>967</v>
      </c>
      <c r="B899" s="23">
        <v>3190414.83</v>
      </c>
      <c r="C899" s="33" t="s">
        <v>968</v>
      </c>
      <c r="D899" s="21">
        <v>42571</v>
      </c>
    </row>
    <row r="900" spans="1:4">
      <c r="A900" s="22" t="s">
        <v>969</v>
      </c>
      <c r="B900" s="23">
        <v>922341.43</v>
      </c>
      <c r="C900" s="33" t="s">
        <v>325</v>
      </c>
      <c r="D900" s="17">
        <v>42576</v>
      </c>
    </row>
    <row r="901" spans="1:4">
      <c r="A901" s="22" t="s">
        <v>970</v>
      </c>
      <c r="B901" s="23">
        <v>1704860.39</v>
      </c>
      <c r="C901" s="33" t="s">
        <v>902</v>
      </c>
      <c r="D901" s="17">
        <v>42579</v>
      </c>
    </row>
    <row r="902" spans="1:4">
      <c r="A902" s="22" t="s">
        <v>971</v>
      </c>
      <c r="B902" s="23">
        <v>2682511.91</v>
      </c>
      <c r="C902" s="33" t="s">
        <v>939</v>
      </c>
      <c r="D902" s="17">
        <v>42580</v>
      </c>
    </row>
    <row r="903" spans="1:4">
      <c r="A903" s="22" t="s">
        <v>972</v>
      </c>
      <c r="B903" s="23">
        <v>8091311.0800000001</v>
      </c>
      <c r="C903" s="33" t="s">
        <v>915</v>
      </c>
      <c r="D903" s="17">
        <v>42583</v>
      </c>
    </row>
    <row r="904" spans="1:4">
      <c r="A904" s="22" t="s">
        <v>973</v>
      </c>
      <c r="B904" s="23">
        <v>4029369.67</v>
      </c>
      <c r="C904" s="33" t="s">
        <v>974</v>
      </c>
      <c r="D904" s="21">
        <v>42590</v>
      </c>
    </row>
    <row r="905" spans="1:4">
      <c r="A905" s="22" t="s">
        <v>975</v>
      </c>
      <c r="B905" s="23">
        <v>2158902.71</v>
      </c>
      <c r="C905" s="33" t="s">
        <v>907</v>
      </c>
      <c r="D905" s="21">
        <v>42592</v>
      </c>
    </row>
    <row r="906" spans="1:4">
      <c r="A906" s="22" t="s">
        <v>976</v>
      </c>
      <c r="B906" s="23">
        <v>2713006.82</v>
      </c>
      <c r="C906" s="33" t="s">
        <v>323</v>
      </c>
      <c r="D906" s="21">
        <v>42592</v>
      </c>
    </row>
    <row r="907" spans="1:4">
      <c r="A907" s="22" t="s">
        <v>943</v>
      </c>
      <c r="B907" s="23">
        <v>2155664.14</v>
      </c>
      <c r="C907" s="33" t="s">
        <v>977</v>
      </c>
      <c r="D907" s="17">
        <v>42594</v>
      </c>
    </row>
    <row r="908" spans="1:4">
      <c r="A908" s="22" t="s">
        <v>978</v>
      </c>
      <c r="B908" s="23">
        <v>5273257.43</v>
      </c>
      <c r="C908" s="33" t="s">
        <v>979</v>
      </c>
      <c r="D908" s="17">
        <v>42600</v>
      </c>
    </row>
    <row r="909" spans="1:4">
      <c r="A909" s="22" t="s">
        <v>980</v>
      </c>
      <c r="B909" s="23">
        <v>184190</v>
      </c>
      <c r="C909" s="33" t="s">
        <v>909</v>
      </c>
      <c r="D909" s="17">
        <v>42605</v>
      </c>
    </row>
    <row r="910" spans="1:4">
      <c r="A910" s="22" t="s">
        <v>981</v>
      </c>
      <c r="B910" s="23">
        <v>1355228.81</v>
      </c>
      <c r="C910" s="33" t="s">
        <v>328</v>
      </c>
      <c r="D910" s="17">
        <v>42606</v>
      </c>
    </row>
    <row r="911" spans="1:4">
      <c r="A911" s="22" t="s">
        <v>324</v>
      </c>
      <c r="B911" s="23">
        <v>3706322.86</v>
      </c>
      <c r="C911" s="33" t="s">
        <v>907</v>
      </c>
      <c r="D911" s="17">
        <v>42607</v>
      </c>
    </row>
    <row r="912" spans="1:4">
      <c r="A912" s="22" t="s">
        <v>982</v>
      </c>
      <c r="B912" s="23">
        <v>398080.05</v>
      </c>
      <c r="C912" s="33" t="s">
        <v>904</v>
      </c>
      <c r="D912" s="17">
        <v>42614</v>
      </c>
    </row>
    <row r="913" spans="1:4">
      <c r="A913" s="22" t="s">
        <v>983</v>
      </c>
      <c r="B913" s="23">
        <v>1725467.27</v>
      </c>
      <c r="C913" s="33" t="s">
        <v>325</v>
      </c>
      <c r="D913" s="17">
        <v>42587</v>
      </c>
    </row>
    <row r="914" spans="1:4">
      <c r="A914" s="22" t="s">
        <v>984</v>
      </c>
      <c r="B914" s="23">
        <v>2137683.67</v>
      </c>
      <c r="C914" s="33" t="s">
        <v>904</v>
      </c>
      <c r="D914" s="17">
        <v>42620</v>
      </c>
    </row>
    <row r="915" spans="1:4">
      <c r="A915" s="22" t="s">
        <v>985</v>
      </c>
      <c r="B915" s="23">
        <v>4228887.4800000004</v>
      </c>
      <c r="C915" s="33" t="s">
        <v>165</v>
      </c>
      <c r="D915" s="17">
        <v>42620</v>
      </c>
    </row>
    <row r="916" spans="1:4">
      <c r="A916" s="22" t="s">
        <v>986</v>
      </c>
      <c r="B916" s="23">
        <v>2105228.2999999998</v>
      </c>
      <c r="C916" s="33" t="s">
        <v>909</v>
      </c>
      <c r="D916" s="17">
        <v>42621</v>
      </c>
    </row>
    <row r="917" spans="1:4">
      <c r="A917" s="22" t="s">
        <v>987</v>
      </c>
      <c r="B917" s="23">
        <v>1705377.95</v>
      </c>
      <c r="C917" s="33" t="s">
        <v>321</v>
      </c>
      <c r="D917" s="17">
        <v>42622</v>
      </c>
    </row>
    <row r="918" spans="1:4">
      <c r="A918" s="22" t="s">
        <v>988</v>
      </c>
      <c r="B918" s="23">
        <v>580917.05000000005</v>
      </c>
      <c r="C918" s="33" t="s">
        <v>989</v>
      </c>
      <c r="D918" s="17">
        <v>42775</v>
      </c>
    </row>
    <row r="919" spans="1:4">
      <c r="A919" s="22" t="s">
        <v>988</v>
      </c>
      <c r="B919" s="23">
        <v>1020358.13</v>
      </c>
      <c r="C919" s="33" t="s">
        <v>990</v>
      </c>
      <c r="D919" s="17">
        <v>42626</v>
      </c>
    </row>
    <row r="920" spans="1:4">
      <c r="A920" s="22" t="s">
        <v>991</v>
      </c>
      <c r="B920" s="23">
        <v>2131919.25</v>
      </c>
      <c r="C920" s="33" t="s">
        <v>904</v>
      </c>
      <c r="D920" s="17">
        <v>42628</v>
      </c>
    </row>
    <row r="921" spans="1:4">
      <c r="A921" s="22" t="s">
        <v>992</v>
      </c>
      <c r="B921" s="23">
        <v>4584170.01</v>
      </c>
      <c r="C921" s="33" t="s">
        <v>325</v>
      </c>
      <c r="D921" s="17">
        <v>42629</v>
      </c>
    </row>
    <row r="922" spans="1:4">
      <c r="A922" s="22" t="s">
        <v>986</v>
      </c>
      <c r="B922" s="23">
        <v>2625014.31</v>
      </c>
      <c r="C922" s="33" t="s">
        <v>323</v>
      </c>
      <c r="D922" s="17">
        <v>42632</v>
      </c>
    </row>
    <row r="923" spans="1:4">
      <c r="A923" s="22" t="s">
        <v>993</v>
      </c>
      <c r="B923" s="23">
        <v>1784806.19</v>
      </c>
      <c r="C923" s="33" t="s">
        <v>923</v>
      </c>
      <c r="D923" s="17">
        <v>42633</v>
      </c>
    </row>
    <row r="924" spans="1:4">
      <c r="A924" s="22" t="s">
        <v>919</v>
      </c>
      <c r="B924" s="23">
        <v>320235.95</v>
      </c>
      <c r="C924" s="33" t="s">
        <v>904</v>
      </c>
      <c r="D924" s="17">
        <v>42634</v>
      </c>
    </row>
    <row r="925" spans="1:4">
      <c r="A925" s="22" t="s">
        <v>994</v>
      </c>
      <c r="B925" s="23">
        <v>2167636.91</v>
      </c>
      <c r="C925" s="33" t="s">
        <v>923</v>
      </c>
      <c r="D925" s="17">
        <v>42636</v>
      </c>
    </row>
    <row r="926" spans="1:4">
      <c r="A926" s="22" t="s">
        <v>922</v>
      </c>
      <c r="B926" s="23">
        <v>5106537.91</v>
      </c>
      <c r="C926" s="33" t="s">
        <v>325</v>
      </c>
      <c r="D926" s="21">
        <v>42709</v>
      </c>
    </row>
    <row r="927" spans="1:4">
      <c r="A927" s="22" t="s">
        <v>995</v>
      </c>
      <c r="B927" s="23">
        <v>3092266.13</v>
      </c>
      <c r="C927" s="33" t="s">
        <v>996</v>
      </c>
      <c r="D927" s="17">
        <v>42759</v>
      </c>
    </row>
    <row r="928" spans="1:4">
      <c r="A928" s="22" t="s">
        <v>997</v>
      </c>
      <c r="B928" s="23">
        <v>1240225.6200000001</v>
      </c>
      <c r="C928" s="33" t="s">
        <v>998</v>
      </c>
      <c r="D928" s="17">
        <v>42759</v>
      </c>
    </row>
    <row r="929" spans="1:4" ht="25.5">
      <c r="A929" s="22" t="s">
        <v>942</v>
      </c>
      <c r="B929" s="23">
        <v>1680633.08</v>
      </c>
      <c r="C929" s="33" t="s">
        <v>999</v>
      </c>
      <c r="D929" s="21">
        <v>42759</v>
      </c>
    </row>
    <row r="930" spans="1:4">
      <c r="A930" s="22" t="s">
        <v>1000</v>
      </c>
      <c r="B930" s="23">
        <v>928102.7</v>
      </c>
      <c r="C930" s="33" t="s">
        <v>913</v>
      </c>
      <c r="D930" s="17">
        <v>42759</v>
      </c>
    </row>
    <row r="931" spans="1:4">
      <c r="A931" s="22" t="s">
        <v>1001</v>
      </c>
      <c r="B931" s="23">
        <v>1447436.03</v>
      </c>
      <c r="C931" s="33" t="s">
        <v>1002</v>
      </c>
      <c r="D931" s="17">
        <v>42759</v>
      </c>
    </row>
    <row r="932" spans="1:4">
      <c r="A932" s="22" t="s">
        <v>1003</v>
      </c>
      <c r="B932" s="23">
        <v>4928615.04</v>
      </c>
      <c r="C932" s="33" t="s">
        <v>165</v>
      </c>
      <c r="D932" s="21">
        <v>42761</v>
      </c>
    </row>
    <row r="933" spans="1:4">
      <c r="A933" s="14" t="s">
        <v>1004</v>
      </c>
      <c r="B933" s="15">
        <f>SUM(B934)</f>
        <v>150000</v>
      </c>
      <c r="C933" s="16"/>
      <c r="D933" s="17"/>
    </row>
    <row r="934" spans="1:4">
      <c r="A934" s="73" t="s">
        <v>1005</v>
      </c>
      <c r="B934" s="27">
        <v>150000</v>
      </c>
      <c r="C934" s="56" t="s">
        <v>1006</v>
      </c>
      <c r="D934" s="29">
        <v>41919</v>
      </c>
    </row>
    <row r="935" spans="1:4">
      <c r="A935" s="74" t="s">
        <v>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14c3ffd6-aef4-4d4f-b086-3bd9273ec3a6">03- Marzo</Mes>
    <A_x00f1_o xmlns="14c3ffd6-aef4-4d4f-b086-3bd9273ec3a6">2017</A_x00f1_o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62174B19-B7C2-42A0-A81D-3F7C77B8AA8B}"/>
</file>

<file path=customXml/itemProps2.xml><?xml version="1.0" encoding="utf-8"?>
<ds:datastoreItem xmlns:ds="http://schemas.openxmlformats.org/officeDocument/2006/customXml" ds:itemID="{F9A8F5ED-659D-4268-BF04-F94CD29610AA}"/>
</file>

<file path=customXml/itemProps3.xml><?xml version="1.0" encoding="utf-8"?>
<ds:datastoreItem xmlns:ds="http://schemas.openxmlformats.org/officeDocument/2006/customXml" ds:itemID="{430C575B-130F-4B30-8F12-C96E923517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Estado de cuenta de suplidores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Rafael Esteban Martinez Estrella</dc:creator>
  <cp:lastModifiedBy>MASSIEL</cp:lastModifiedBy>
  <dcterms:created xsi:type="dcterms:W3CDTF">2017-04-07T21:31:52Z</dcterms:created>
  <dcterms:modified xsi:type="dcterms:W3CDTF">2017-04-11T00:02:29Z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